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令和3年度統一的な基準による地方公会計\【算出】令和3年度統一的な基準による財務書類等\"/>
    </mc:Choice>
  </mc:AlternateContent>
  <xr:revisionPtr revIDLastSave="0" documentId="13_ncr:1_{FABD5708-D567-4DEE-81D4-B551298A3F99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有形固定資産" sheetId="7" r:id="rId1"/>
    <sheet name="増減の明細" sheetId="8" r:id="rId2"/>
    <sheet name="基金" sheetId="9" r:id="rId3"/>
    <sheet name="引当金" sheetId="14" r:id="rId4"/>
    <sheet name="補助金" sheetId="15" r:id="rId5"/>
    <sheet name="資金明細" sheetId="18" r:id="rId6"/>
    <sheet name="行政目的別" sheetId="19" r:id="rId7"/>
    <sheet name="財源明細" sheetId="16" r:id="rId8"/>
    <sheet name="財源情報明細" sheetId="1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3">引当金!$A$1:$H$8</definedName>
    <definedName name="_xlnm.Print_Area" localSheetId="2">基金!$B$1:$L$12</definedName>
    <definedName name="_xlnm.Print_Area" localSheetId="6">行政目的別!$A$1:$U$40</definedName>
    <definedName name="_xlnm.Print_Area" localSheetId="8">財源情報明細!$B$1:$I$10</definedName>
    <definedName name="_xlnm.Print_Area" localSheetId="7">財源明細!$A$1:$G$22</definedName>
    <definedName name="_xlnm.Print_Area" localSheetId="1">増減の明細!$B$1:$N$21</definedName>
    <definedName name="_xlnm.Print_Area" localSheetId="4">補助金!$A$1:$K$12</definedName>
    <definedName name="_xlnm.Print_Area" localSheetId="0">有形固定資産!$A$1:$T$51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19" l="1"/>
  <c r="T32" i="19"/>
  <c r="S15" i="19"/>
  <c r="J25" i="7"/>
  <c r="H26" i="7"/>
  <c r="L25" i="7"/>
  <c r="L17" i="7"/>
  <c r="N12" i="7"/>
  <c r="L12" i="7"/>
  <c r="N13" i="7"/>
  <c r="L13" i="7"/>
  <c r="P12" i="7" l="1"/>
  <c r="S28" i="19" l="1"/>
  <c r="P13" i="7" l="1"/>
  <c r="P35" i="7"/>
  <c r="N26" i="7"/>
  <c r="L26" i="7"/>
  <c r="S14" i="19"/>
  <c r="S27" i="19"/>
  <c r="S26" i="19" s="1"/>
  <c r="T27" i="19" l="1"/>
  <c r="S20" i="19"/>
  <c r="S25" i="19" l="1"/>
  <c r="S22" i="19" s="1"/>
  <c r="S23" i="19" l="1"/>
  <c r="S21" i="19" s="1"/>
  <c r="S13" i="19" l="1"/>
  <c r="S12" i="19" s="1"/>
  <c r="S6" i="19" s="1"/>
  <c r="S5" i="19" s="1"/>
  <c r="S29" i="19" s="1"/>
  <c r="S8" i="19" l="1"/>
  <c r="C6" i="18" l="1"/>
  <c r="C7" i="18"/>
  <c r="G5" i="14"/>
  <c r="E5" i="14" l="1"/>
  <c r="D5" i="14"/>
  <c r="T22" i="19" l="1"/>
  <c r="D7" i="17"/>
  <c r="D6" i="17"/>
  <c r="D5" i="17"/>
  <c r="S11" i="19"/>
  <c r="C11" i="18"/>
  <c r="G9" i="15"/>
  <c r="D5" i="9" l="1"/>
  <c r="E5" i="9"/>
  <c r="H5" i="9" l="1"/>
  <c r="P36" i="7"/>
  <c r="P17" i="7"/>
  <c r="P40" i="7" s="1"/>
  <c r="J26" i="7"/>
  <c r="J17" i="7"/>
  <c r="J13" i="7"/>
  <c r="J12" i="7"/>
  <c r="J10" i="7"/>
  <c r="D26" i="7"/>
  <c r="T35" i="19"/>
  <c r="P25" i="7" l="1"/>
  <c r="P48" i="7" s="1"/>
  <c r="T30" i="19"/>
  <c r="S9" i="19" l="1"/>
  <c r="I5" i="9" l="1"/>
  <c r="F26" i="7" l="1"/>
  <c r="S7" i="19" l="1"/>
  <c r="H7" i="17" l="1"/>
  <c r="H6" i="17"/>
  <c r="H6" i="9" l="1"/>
  <c r="G10" i="15" l="1"/>
  <c r="G9" i="9"/>
  <c r="E9" i="9"/>
  <c r="D9" i="9"/>
  <c r="R48" i="7" l="1"/>
  <c r="R40" i="7"/>
  <c r="R36" i="7"/>
  <c r="P10" i="7" l="1"/>
  <c r="P33" i="7" s="1"/>
  <c r="R33" i="7" s="1"/>
  <c r="P26" i="7" l="1"/>
  <c r="R35" i="7"/>
  <c r="R49" i="7" s="1"/>
  <c r="P49" i="7"/>
  <c r="S17" i="19" l="1"/>
  <c r="F8" i="14" l="1"/>
  <c r="C8" i="14" l="1"/>
  <c r="H9" i="9" l="1"/>
  <c r="I9" i="9"/>
  <c r="E8" i="14" l="1"/>
  <c r="G11" i="15" l="1"/>
  <c r="T25" i="19" l="1"/>
  <c r="T23" i="19"/>
  <c r="T20" i="19"/>
  <c r="T13" i="19"/>
  <c r="T11" i="19"/>
  <c r="T8" i="19"/>
  <c r="T21" i="19"/>
  <c r="T17" i="19"/>
  <c r="T14" i="19" l="1"/>
  <c r="T15" i="19" l="1"/>
  <c r="T12" i="19" l="1"/>
  <c r="T9" i="19" l="1"/>
  <c r="T7" i="19" l="1"/>
  <c r="T6" i="19" l="1"/>
  <c r="T5" i="19" l="1"/>
  <c r="G8" i="14" l="1"/>
  <c r="D11" i="14" s="1"/>
  <c r="D8" i="14"/>
  <c r="T28" i="19" l="1"/>
  <c r="T29" i="19" l="1"/>
  <c r="S39" i="19"/>
  <c r="T39" i="19" s="1"/>
  <c r="T26" i="19"/>
  <c r="D9" i="17" l="1"/>
  <c r="H5" i="17"/>
  <c r="H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A69C6D5E-0C85-41C5-8115-F8089582E0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会計年度任用職員期末手当含む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6" authorId="0" shapeId="0" xr:uid="{C34C4AD9-9B5B-41B0-85F1-E06BA17F73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歳計外現金含む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S20" authorId="0" shapeId="0" xr:uid="{5343834D-A265-41A9-BDAE-3755E949047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火災保険料＋自動車損害保険料</t>
        </r>
      </text>
    </comment>
    <comment ref="S25" authorId="0" shapeId="0" xr:uid="{FF5B843B-8430-45FB-9F6F-AF37C464AA6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公課費</t>
        </r>
      </text>
    </comment>
  </commentList>
</comments>
</file>

<file path=xl/sharedStrings.xml><?xml version="1.0" encoding="utf-8"?>
<sst xmlns="http://schemas.openxmlformats.org/spreadsheetml/2006/main" count="380" uniqueCount="174">
  <si>
    <t>金額</t>
    <rPh sb="0" eb="2">
      <t>キンガク</t>
    </rPh>
    <phoneticPr fontId="3"/>
  </si>
  <si>
    <t>その他</t>
    <rPh sb="2" eb="3">
      <t>タ</t>
    </rPh>
    <phoneticPr fontId="3"/>
  </si>
  <si>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</si>
  <si>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</si>
  <si>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</si>
  <si>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</si>
  <si>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</si>
  <si>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</si>
  <si>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</si>
  <si>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</si>
  <si>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</si>
  <si>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</si>
  <si>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</si>
  <si>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</si>
  <si>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</si>
  <si>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</si>
  <si>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</si>
  <si>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</si>
  <si>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</si>
  <si>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</si>
  <si>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</si>
  <si>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</si>
  <si>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</si>
  <si>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</si>
  <si>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</si>
  <si>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</si>
  <si>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</si>
  <si>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</si>
  <si>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</si>
  <si>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</si>
  <si>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</si>
  <si>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</si>
  <si>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</si>
  <si>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</si>
  <si>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</si>
  <si>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</si>
  <si>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5"/>
  </si>
  <si>
    <t>附属明細書</t>
    <rPh sb="0" eb="2">
      <t>フゾク</t>
    </rPh>
    <rPh sb="2" eb="5">
      <t>メイサイショ</t>
    </rPh>
    <phoneticPr fontId="1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</si>
  <si>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5"/>
  </si>
  <si>
    <t>（１）資産項目の明細</t>
    <rPh sb="3" eb="5">
      <t>シサン</t>
    </rPh>
    <rPh sb="5" eb="7">
      <t>コウモク</t>
    </rPh>
    <rPh sb="8" eb="10">
      <t>メイサイ</t>
    </rPh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</si>
  <si>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5"/>
  </si>
  <si>
    <t>区分</t>
    <rPh sb="0" eb="2">
      <t>クブン</t>
    </rPh>
    <phoneticPr fontId="1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</si>
  <si>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</si>
  <si>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</si>
  <si>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</si>
  <si>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</si>
  <si>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</si>
  <si>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</si>
  <si>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5"/>
  </si>
  <si>
    <t xml:space="preserve"> 事業用資産</t>
    <rPh sb="1" eb="4">
      <t>ジギョウヨウ</t>
    </rPh>
    <rPh sb="4" eb="6">
      <t>シサン</t>
    </rPh>
    <phoneticPr fontId="15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</si>
  <si>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</si>
  <si>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5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</si>
  <si>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</si>
  <si>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</si>
  <si>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5"/>
  </si>
  <si>
    <t>　　浮標等</t>
    <rPh sb="2" eb="4">
      <t>フヒョウ</t>
    </rPh>
    <rPh sb="4" eb="5">
      <t>ナド</t>
    </rPh>
    <phoneticPr fontId="15"/>
  </si>
  <si>
    <t>　　航空機</t>
    <rPh sb="2" eb="5">
      <t>コウクウキ</t>
    </rPh>
    <phoneticPr fontId="15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</si>
  <si>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</si>
  <si>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5"/>
  </si>
  <si>
    <t xml:space="preserve"> インフラ資産</t>
    <rPh sb="5" eb="7">
      <t>シサン</t>
    </rPh>
    <phoneticPr fontId="15"/>
  </si>
  <si>
    <t>　　土地</t>
    <rPh sb="2" eb="4">
      <t>トチ</t>
    </rPh>
    <phoneticPr fontId="3"/>
  </si>
  <si>
    <t>　　建物</t>
    <rPh sb="2" eb="4">
      <t>タテモノ</t>
    </rPh>
    <phoneticPr fontId="15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</si>
  <si>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</si>
  <si>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</si>
  <si>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5"/>
  </si>
  <si>
    <t>福祉</t>
    <rPh sb="0" eb="2">
      <t>フクシ</t>
    </rPh>
    <phoneticPr fontId="15"/>
  </si>
  <si>
    <t>環境衛生</t>
    <rPh sb="0" eb="2">
      <t>カンキョウ</t>
    </rPh>
    <rPh sb="2" eb="4">
      <t>エイセイ</t>
    </rPh>
    <phoneticPr fontId="15"/>
  </si>
  <si>
    <t>産業振興</t>
    <rPh sb="0" eb="2">
      <t>サンギョウ</t>
    </rPh>
    <rPh sb="2" eb="4">
      <t>シンコウ</t>
    </rPh>
    <phoneticPr fontId="15"/>
  </si>
  <si>
    <t>消防</t>
    <rPh sb="0" eb="2">
      <t>ショウボウ</t>
    </rPh>
    <phoneticPr fontId="15"/>
  </si>
  <si>
    <t>総務</t>
    <rPh sb="0" eb="2">
      <t>ソウム</t>
    </rPh>
    <phoneticPr fontId="15"/>
  </si>
  <si>
    <t>合計</t>
    <rPh sb="0" eb="2">
      <t>ゴウケイ</t>
    </rPh>
    <phoneticPr fontId="15"/>
  </si>
  <si>
    <t>③投資及び出資金の明細</t>
    <phoneticPr fontId="15"/>
  </si>
  <si>
    <t>市場価格のあるもの</t>
    <rPh sb="0" eb="2">
      <t>シジョウ</t>
    </rPh>
    <rPh sb="2" eb="4">
      <t>カカク</t>
    </rPh>
    <phoneticPr fontId="15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</si>
  <si>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</si>
  <si>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</si>
  <si>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</si>
  <si>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</si>
  <si>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</si>
  <si>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5"/>
  </si>
  <si>
    <t>評価差額
（C）－（E)
（F)</t>
    <rPh sb="0" eb="2">
      <t>ヒョウカ</t>
    </rPh>
    <rPh sb="2" eb="4">
      <t>サガク</t>
    </rPh>
    <phoneticPr fontId="1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</si>
  <si>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</si>
  <si>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</si>
  <si>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</si>
  <si>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</si>
  <si>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</si>
  <si>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</si>
  <si>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</si>
  <si>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</si>
  <si>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</si>
  <si>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5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</si>
  <si>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</si>
  <si>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</si>
  <si>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5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</si>
  <si>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</si>
  <si>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</si>
  <si>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</si>
  <si>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5"/>
  </si>
  <si>
    <t>⑤引当金の明細</t>
    <rPh sb="1" eb="4">
      <t>ヒキアテキン</t>
    </rPh>
    <rPh sb="5" eb="7">
      <t>メイサイ</t>
    </rPh>
    <phoneticPr fontId="15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</si>
  <si>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</si>
  <si>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</si>
  <si>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</si>
  <si>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</si>
  <si>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</si>
  <si>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</si>
  <si>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</si>
  <si>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</si>
  <si>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（１）補助金等の明細</t>
    <rPh sb="3" eb="7">
      <t>ホジョキンナド</t>
    </rPh>
    <rPh sb="8" eb="10">
      <t>メイサイ</t>
    </rPh>
    <phoneticPr fontId="15"/>
  </si>
  <si>
    <t>名称</t>
    <rPh sb="0" eb="2">
      <t>メイショウ</t>
    </rPh>
    <phoneticPr fontId="15"/>
  </si>
  <si>
    <t>相手先</t>
    <rPh sb="0" eb="3">
      <t>アイテサキ</t>
    </rPh>
    <phoneticPr fontId="15"/>
  </si>
  <si>
    <t>金額</t>
    <rPh sb="0" eb="2">
      <t>キンガク</t>
    </rPh>
    <phoneticPr fontId="15"/>
  </si>
  <si>
    <t>支出目的</t>
    <rPh sb="0" eb="2">
      <t>シシュツ</t>
    </rPh>
    <rPh sb="2" eb="4">
      <t>モクテキ</t>
    </rPh>
    <phoneticPr fontId="15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</si>
  <si>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5"/>
  </si>
  <si>
    <t>計</t>
    <rPh sb="0" eb="1">
      <t>ケイ</t>
    </rPh>
    <phoneticPr fontId="15"/>
  </si>
  <si>
    <t>その他の補助金等</t>
    <rPh sb="2" eb="3">
      <t>タ</t>
    </rPh>
    <rPh sb="4" eb="7">
      <t>ホジョキン</t>
    </rPh>
    <rPh sb="7" eb="8">
      <t>ナド</t>
    </rPh>
    <phoneticPr fontId="1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</si>
  <si>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5"/>
  </si>
  <si>
    <t>（１）財源の明細</t>
    <rPh sb="3" eb="5">
      <t>ザイゲン</t>
    </rPh>
    <rPh sb="6" eb="8">
      <t>メイサイ</t>
    </rPh>
    <phoneticPr fontId="15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</si>
  <si>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</si>
  <si>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</si>
  <si>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</si>
  <si>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</si>
  <si>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</si>
  <si>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</si>
  <si>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</si>
  <si>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資本的
補助金</t>
    <rPh sb="0" eb="3">
      <t>シホンテキ</t>
    </rPh>
    <rPh sb="4" eb="7">
      <t>ホジョキン</t>
    </rPh>
    <phoneticPr fontId="15"/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</si>
  <si>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</si>
  <si>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ナド</t>
    </rPh>
    <rPh sb="5" eb="8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</si>
  <si>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5"/>
  </si>
  <si>
    <t>特別会計</t>
    <rPh sb="0" eb="2">
      <t>トクベツ</t>
    </rPh>
    <rPh sb="2" eb="4">
      <t>カイケイ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</si>
  <si>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15"/>
  </si>
  <si>
    <t>内訳</t>
    <rPh sb="0" eb="2">
      <t>ウチワケ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</si>
  <si>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</si>
  <si>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地方債</t>
    <rPh sb="0" eb="3">
      <t>チホウサイ</t>
    </rPh>
    <phoneticPr fontId="15"/>
  </si>
  <si>
    <t>税収等</t>
    <rPh sb="0" eb="3">
      <t>ゼイシュウナド</t>
    </rPh>
    <phoneticPr fontId="15"/>
  </si>
  <si>
    <t>その他</t>
    <rPh sb="2" eb="3">
      <t>ホカ</t>
    </rPh>
    <phoneticPr fontId="15"/>
  </si>
  <si>
    <t>純行政コスト</t>
    <rPh sb="0" eb="1">
      <t>ジュン</t>
    </rPh>
    <rPh sb="1" eb="3">
      <t>ギョウセイ</t>
    </rPh>
    <phoneticPr fontId="1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</si>
  <si>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</si>
  <si>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5"/>
  </si>
  <si>
    <t>（１）資金の明細</t>
    <rPh sb="3" eb="5">
      <t>シキン</t>
    </rPh>
    <rPh sb="6" eb="8">
      <t>メイサイ</t>
    </rPh>
    <phoneticPr fontId="15"/>
  </si>
  <si>
    <t>現金</t>
    <rPh sb="0" eb="2">
      <t>ゲンキン</t>
    </rPh>
    <phoneticPr fontId="3"/>
  </si>
  <si>
    <t>短期投資</t>
    <rPh sb="0" eb="2">
      <t>タンキ</t>
    </rPh>
    <rPh sb="2" eb="4">
      <t>トウシ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</si>
  <si>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</si>
  <si>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</si>
  <si>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</si>
  <si>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</si>
  <si>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</si>
  <si>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</si>
  <si>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　行政コスト計算書に係る行政目的別の明細</t>
    <phoneticPr fontId="3"/>
  </si>
  <si>
    <t>経常費用</t>
    <phoneticPr fontId="3"/>
  </si>
  <si>
    <t>業務費用</t>
    <phoneticPr fontId="3"/>
  </si>
  <si>
    <t>その他</t>
    <phoneticPr fontId="3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</si>
  <si>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</si>
  <si>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</si>
  <si>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5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</si>
  <si>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5"/>
  </si>
  <si>
    <t>-</t>
  </si>
  <si>
    <t>-</t>
    <phoneticPr fontId="3"/>
  </si>
  <si>
    <t>-</t>
    <phoneticPr fontId="3"/>
  </si>
  <si>
    <t>合　　　　　計</t>
    <rPh sb="0" eb="1">
      <t>ゴウ</t>
    </rPh>
    <rPh sb="6" eb="7">
      <t>ケイ</t>
    </rPh>
    <phoneticPr fontId="3"/>
  </si>
  <si>
    <t>種  　　　        類</t>
    <rPh sb="0" eb="1">
      <t>タネ</t>
    </rPh>
    <rPh sb="14" eb="15">
      <t>タグイ</t>
    </rPh>
    <phoneticPr fontId="3"/>
  </si>
  <si>
    <t>退職手当負担金</t>
    <rPh sb="0" eb="2">
      <t>タイショク</t>
    </rPh>
    <rPh sb="2" eb="4">
      <t>テアテ</t>
    </rPh>
    <rPh sb="4" eb="7">
      <t>フタンキン</t>
    </rPh>
    <phoneticPr fontId="3"/>
  </si>
  <si>
    <t>群馬県市町村　　　　　　　　　総合事務組合</t>
    <rPh sb="0" eb="3">
      <t>グンマケン</t>
    </rPh>
    <rPh sb="3" eb="6">
      <t>シチョウソン</t>
    </rPh>
    <rPh sb="15" eb="17">
      <t>ソウゴウ</t>
    </rPh>
    <rPh sb="17" eb="19">
      <t>ジム</t>
    </rPh>
    <rPh sb="19" eb="21">
      <t>クミアイ</t>
    </rPh>
    <phoneticPr fontId="3"/>
  </si>
  <si>
    <t>（単位：円）</t>
    <rPh sb="4" eb="5">
      <t>エン</t>
    </rPh>
    <phoneticPr fontId="3"/>
  </si>
  <si>
    <t>（単位：円）</t>
    <rPh sb="1" eb="3">
      <t>タンイ</t>
    </rPh>
    <rPh sb="4" eb="5">
      <t>エン</t>
    </rPh>
    <phoneticPr fontId="15"/>
  </si>
  <si>
    <t>（単位：円）</t>
    <rPh sb="1" eb="3">
      <t>タンイ</t>
    </rPh>
    <rPh sb="4" eb="5">
      <t>エン</t>
    </rPh>
    <phoneticPr fontId="21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</si>
  <si>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3"/>
  </si>
  <si>
    <t>-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</si>
  <si>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</si>
  <si>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非常勤職員公務災害負担金等</t>
  </si>
  <si>
    <t>群馬県市町村　　　　　　　　　総合事務組合外</t>
  </si>
  <si>
    <t>負担金、補助及び交付金</t>
  </si>
  <si>
    <t>その他（退職手当組合）</t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</si>
  <si>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5"/>
  </si>
  <si>
    <t>要求払預金（普通預金№97308）</t>
    <rPh sb="0" eb="2">
      <t>ヨウキュウ</t>
    </rPh>
    <rPh sb="2" eb="3">
      <t>ハラ</t>
    </rPh>
    <rPh sb="3" eb="5">
      <t>ヨキン</t>
    </rPh>
    <rPh sb="6" eb="8">
      <t>フツウ</t>
    </rPh>
    <rPh sb="8" eb="10">
      <t>ヨキン</t>
    </rPh>
    <phoneticPr fontId="3"/>
  </si>
  <si>
    <t>　　　〃　　  （普通預金№29469）</t>
    <rPh sb="9" eb="11">
      <t>フツウ</t>
    </rPh>
    <rPh sb="11" eb="13">
      <t>ヨキン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</si>
</sst>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00"/>
    <numFmt numFmtId="178" formatCode="#,##0_ "/>
    <numFmt numFmtId="179" formatCode="#,##0_);[Red]\(#,##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2" fillId="0" borderId="20">
      <alignment horizontal="center"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/>
    <xf numFmtId="38" fontId="5" fillId="0" borderId="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5" fillId="0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5" fillId="2" borderId="0" xfId="0" applyFont="1" applyFill="1">
      <alignment vertical="center"/>
    </xf>
    <xf numFmtId="0" fontId="2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2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6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0" xfId="0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12" fillId="0" borderId="16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11" fillId="0" borderId="16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Continuous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3" xfId="3" applyFont="1" applyBorder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16" xfId="3" applyFont="1" applyBorder="1" applyAlignment="1">
      <alignment vertical="center"/>
    </xf>
    <xf numFmtId="0" fontId="11" fillId="0" borderId="3" xfId="2" applyFont="1" applyBorder="1">
      <alignment vertical="center"/>
    </xf>
    <xf numFmtId="0" fontId="11" fillId="0" borderId="13" xfId="3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0" fillId="2" borderId="16" xfId="0" applyFill="1" applyBorder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22" fillId="2" borderId="0" xfId="1" applyFont="1" applyFill="1">
      <alignment vertical="center"/>
    </xf>
    <xf numFmtId="0" fontId="21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>
      <alignment vertical="center"/>
    </xf>
    <xf numFmtId="0" fontId="30" fillId="0" borderId="0" xfId="2" applyFont="1" applyAlignment="1">
      <alignment horizontal="center" vertical="center"/>
    </xf>
    <xf numFmtId="0" fontId="0" fillId="0" borderId="5" xfId="0" applyBorder="1" applyAlignment="1"/>
    <xf numFmtId="0" fontId="2" fillId="0" borderId="0" xfId="0" applyFont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2" fillId="0" borderId="16" xfId="0" applyFont="1" applyBorder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4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38" fontId="8" fillId="0" borderId="2" xfId="1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38" fontId="8" fillId="0" borderId="3" xfId="1" applyFont="1" applyFill="1" applyBorder="1" applyAlignment="1">
      <alignment vertical="center"/>
    </xf>
    <xf numFmtId="178" fontId="21" fillId="0" borderId="1" xfId="0" applyNumberFormat="1" applyFont="1" applyBorder="1" applyAlignment="1">
      <alignment horizontal="center" vertical="center"/>
    </xf>
    <xf numFmtId="178" fontId="5" fillId="0" borderId="16" xfId="2" applyNumberFormat="1" applyFont="1" applyBorder="1" applyAlignment="1">
      <alignment horizontal="right" vertical="center" indent="1"/>
    </xf>
    <xf numFmtId="0" fontId="12" fillId="0" borderId="16" xfId="0" applyFont="1" applyBorder="1" applyAlignment="1">
      <alignment horizontal="left" vertical="center" wrapText="1"/>
    </xf>
    <xf numFmtId="178" fontId="5" fillId="0" borderId="0" xfId="0" applyNumberFormat="1" applyFont="1">
      <alignment vertical="center"/>
    </xf>
    <xf numFmtId="179" fontId="12" fillId="0" borderId="16" xfId="0" applyNumberFormat="1" applyFont="1" applyBorder="1">
      <alignment vertical="center"/>
    </xf>
    <xf numFmtId="178" fontId="2" fillId="0" borderId="16" xfId="0" applyNumberFormat="1" applyFont="1" applyBorder="1" applyAlignment="1">
      <alignment horizontal="right" vertical="center" indent="1"/>
    </xf>
    <xf numFmtId="176" fontId="2" fillId="0" borderId="16" xfId="0" applyNumberFormat="1" applyFont="1" applyBorder="1" applyAlignment="1">
      <alignment horizontal="right" vertical="center" indent="1"/>
    </xf>
    <xf numFmtId="178" fontId="30" fillId="0" borderId="0" xfId="2" applyNumberFormat="1" applyFont="1">
      <alignment vertical="center"/>
    </xf>
    <xf numFmtId="176" fontId="2" fillId="0" borderId="0" xfId="0" applyNumberFormat="1" applyFont="1">
      <alignment vertical="center"/>
    </xf>
    <xf numFmtId="179" fontId="12" fillId="0" borderId="16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0" fontId="5" fillId="0" borderId="16" xfId="2" applyFont="1" applyBorder="1" applyAlignment="1">
      <alignment horizontal="right" vertical="center" indent="1"/>
    </xf>
    <xf numFmtId="179" fontId="12" fillId="0" borderId="18" xfId="0" applyNumberFormat="1" applyFont="1" applyBorder="1" applyAlignment="1">
      <alignment horizontal="right" vertical="center" indent="1"/>
    </xf>
    <xf numFmtId="179" fontId="12" fillId="0" borderId="16" xfId="0" applyNumberFormat="1" applyFont="1" applyBorder="1" applyAlignment="1">
      <alignment horizontal="right" vertical="center" indent="1"/>
    </xf>
    <xf numFmtId="0" fontId="31" fillId="0" borderId="7" xfId="0" applyFont="1" applyBorder="1" applyAlignment="1">
      <alignment horizontal="left" vertical="center" wrapText="1"/>
    </xf>
    <xf numFmtId="178" fontId="5" fillId="0" borderId="13" xfId="2" applyNumberFormat="1" applyFont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6" fillId="0" borderId="5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4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3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9" fontId="0" fillId="0" borderId="0" xfId="0" applyNumberFormat="1">
      <alignment vertical="center"/>
    </xf>
    <xf numFmtId="176" fontId="1" fillId="0" borderId="16" xfId="1" applyNumberFormat="1" applyFont="1" applyFill="1" applyBorder="1">
      <alignment vertical="center"/>
    </xf>
    <xf numFmtId="176" fontId="1" fillId="0" borderId="16" xfId="1" applyNumberFormat="1" applyFont="1" applyFill="1" applyBorder="1" applyAlignment="1">
      <alignment horizontal="right" vertical="center"/>
    </xf>
    <xf numFmtId="176" fontId="35" fillId="0" borderId="16" xfId="1" applyNumberFormat="1" applyFont="1" applyFill="1" applyBorder="1">
      <alignment vertical="center"/>
    </xf>
    <xf numFmtId="176" fontId="35" fillId="0" borderId="16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6" xfId="0" applyNumberFormat="1" applyBorder="1">
      <alignment vertical="center"/>
    </xf>
    <xf numFmtId="38" fontId="5" fillId="0" borderId="16" xfId="1" applyFont="1" applyFill="1" applyBorder="1" applyAlignment="1">
      <alignment vertical="center"/>
    </xf>
    <xf numFmtId="0" fontId="30" fillId="0" borderId="5" xfId="2" applyFont="1" applyBorder="1">
      <alignment vertical="center"/>
    </xf>
    <xf numFmtId="178" fontId="30" fillId="0" borderId="5" xfId="2" applyNumberFormat="1" applyFont="1" applyBorder="1">
      <alignment vertical="center"/>
    </xf>
    <xf numFmtId="0" fontId="30" fillId="0" borderId="21" xfId="2" applyFont="1" applyBorder="1">
      <alignment vertical="center"/>
    </xf>
    <xf numFmtId="178" fontId="30" fillId="0" borderId="21" xfId="2" applyNumberFormat="1" applyFont="1" applyBorder="1">
      <alignment vertical="center"/>
    </xf>
    <xf numFmtId="0" fontId="5" fillId="0" borderId="15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5" fillId="0" borderId="16" xfId="2" applyFont="1" applyBorder="1" applyAlignment="1">
      <alignment horizontal="left" vertical="center" wrapText="1"/>
    </xf>
    <xf numFmtId="178" fontId="5" fillId="0" borderId="3" xfId="2" applyNumberFormat="1" applyFont="1" applyBorder="1" applyAlignment="1">
      <alignment horizontal="right" vertical="center" indent="1"/>
    </xf>
    <xf numFmtId="178" fontId="5" fillId="0" borderId="13" xfId="2" applyNumberFormat="1" applyFont="1" applyBorder="1" applyAlignment="1">
      <alignment horizontal="right" vertical="center" indent="1"/>
    </xf>
    <xf numFmtId="0" fontId="5" fillId="0" borderId="3" xfId="2" applyFont="1" applyBorder="1" applyAlignment="1">
      <alignment horizontal="center" vertical="center" wrapText="1"/>
    </xf>
    <xf numFmtId="178" fontId="34" fillId="0" borderId="16" xfId="0" applyNumberFormat="1" applyFont="1" applyBorder="1" applyAlignment="1">
      <alignment horizontal="right" vertical="center" indent="1"/>
    </xf>
    <xf numFmtId="0" fontId="5" fillId="0" borderId="16" xfId="2" applyFont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 wrapText="1"/>
    </xf>
    <xf numFmtId="0" fontId="5" fillId="2" borderId="16" xfId="2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6" xfId="2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78" fontId="31" fillId="0" borderId="3" xfId="0" applyNumberFormat="1" applyFont="1" applyBorder="1" applyAlignment="1">
      <alignment horizontal="right" vertical="center"/>
    </xf>
    <xf numFmtId="178" fontId="31" fillId="0" borderId="13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0" borderId="17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2" borderId="17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38" fontId="24" fillId="2" borderId="0" xfId="1" applyFont="1" applyFill="1" applyAlignment="1">
      <alignment horizontal="left" vertical="center" wrapText="1"/>
    </xf>
    <xf numFmtId="38" fontId="26" fillId="2" borderId="0" xfId="1" applyFont="1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5" fillId="0" borderId="3" xfId="2" applyNumberFormat="1" applyFont="1" applyBorder="1" applyAlignment="1">
      <alignment horizontal="right" vertical="center" indent="1"/>
    </xf>
    <xf numFmtId="176" fontId="5" fillId="0" borderId="13" xfId="2" applyNumberFormat="1" applyFont="1" applyBorder="1" applyAlignment="1">
      <alignment horizontal="right" vertical="center" inden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附属明細表PL・NW・WS　20060423修正版" xfId="3" xr:uid="{00000000-0005-0000-0000-000006000000}"/>
    <cellStyle name="標準１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2522;&#37329;/&#32068;&#21512;&#22522;&#37329;/&#21488;&#241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2522;&#37329;/&#22823;&#35215;&#27169;&#20462;&#32341;&#22522;&#37329;/&#21488;&#241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0196;&#21644;3&#24180;&#24230;&#32113;&#19968;&#30340;&#12394;&#22522;&#28310;&#12395;&#12424;&#12427;&#22320;&#26041;&#20844;&#20250;&#35336;\&#36039;&#26009;\R3&#36062;&#19982;&#31561;&#24341;&#24403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20196;&#21644;3&#24180;&#24230;&#32113;&#19968;&#30340;&#12394;&#22522;&#28310;&#12395;&#12424;&#12427;&#22320;&#26041;&#20844;&#20250;&#35336;\&#12304;&#31639;&#20986;&#12305;&#20196;&#21644;3&#24180;&#24230;&#32113;&#19968;&#30340;&#12394;&#22522;&#28310;&#12395;&#12424;&#12427;&#36001;&#21209;&#26360;&#39006;&#31561;\R3&#36001;&#21209;&#26360;&#390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3&#27770;&#31639;/R3&#27770;&#31639;&#32113;&#35336;&#36039;&#26009;/R3&#27507;&#209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&#65299;&#27770;&#31639;/R3&#27770;&#31639;&#32113;&#35336;&#36039;&#26009;/R3&#27507;&#2098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&#65299;&#27770;&#31639;/R3&#27770;&#31639;&#32113;&#35336;&#36039;&#26009;/R3&#27507;&#2083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0196;&#21644;3&#24180;&#24230;&#32113;&#19968;&#30340;&#12394;&#22522;&#28310;&#12395;&#12424;&#12427;&#22320;&#26041;&#20844;&#20250;&#35336;/&#36039;&#26009;/R3&#36864;&#25163;&#24341;&#24403;&#3732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0196;&#21644;3&#24180;&#24230;&#32113;&#19968;&#30340;&#12394;&#22522;&#28310;&#12395;&#12424;&#12427;&#22320;&#26041;&#20844;&#20250;&#35336;/&#12304;&#24066;&#30010;&#26449;&#25552;&#20379;&#12305;R3&#32113;&#19968;&#30340;&#12394;&#22522;&#28310;&#12395;&#12424;&#12427;&#36001;&#21209;&#26360;&#39006;&#31561;&#65288;&#32676;&#39340;&#30476;&#24066;&#30010;&#26449;&#20250;&#39208;&#31649;&#29702;&#32068;&#21512;&#65289;/R3&#22266;&#23450;&#36039;&#29987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"/>
      <sheetName val="H16"/>
      <sheetName val="H17"/>
      <sheetName val="H18"/>
      <sheetName val="H19"/>
      <sheetName val="H20"/>
      <sheetName val="H21"/>
      <sheetName val="H22"/>
      <sheetName val="H23"/>
      <sheetName val="H24"/>
      <sheetName val="H25"/>
      <sheetName val="H26"/>
      <sheetName val="H27"/>
      <sheetName val="H28"/>
      <sheetName val="Ｈ29"/>
      <sheetName val="Ｈ30"/>
      <sheetName val="H31"/>
      <sheetName val="Ｒ2"/>
      <sheetName val="R3"/>
      <sheetName val="R4"/>
      <sheetName val="R３"/>
      <sheetName val="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8">
          <cell r="E28">
            <v>100000000</v>
          </cell>
          <cell r="H28">
            <v>300000000</v>
          </cell>
          <cell r="I28">
            <v>189050212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"/>
      <sheetName val="H16"/>
      <sheetName val="Ｈ17"/>
      <sheetName val="H18"/>
      <sheetName val="H19"/>
      <sheetName val="H20"/>
      <sheetName val="H21"/>
      <sheetName val="H22"/>
      <sheetName val="H23"/>
      <sheetName val="H24"/>
      <sheetName val="H25"/>
      <sheetName val="H26"/>
      <sheetName val="H27"/>
      <sheetName val="H28"/>
      <sheetName val="Ｈ29"/>
      <sheetName val="Ｈ30"/>
      <sheetName val="H31"/>
      <sheetName val="Ｒ2"/>
      <sheetName val="R3"/>
      <sheetName val="R4"/>
      <sheetName val="R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9">
          <cell r="E29">
            <v>100000000</v>
          </cell>
          <cell r="H29">
            <v>400000000</v>
          </cell>
          <cell r="I29">
            <v>77869542.986301363</v>
          </cell>
        </row>
      </sheetData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Ｒ4.6"/>
      <sheetName val="Ｒ4.6（会計年度任用職員含む）"/>
    </sheetNames>
    <sheetDataSet>
      <sheetData sheetId="0">
        <row r="104">
          <cell r="I104">
            <v>3470006.0000000014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歳出"/>
      <sheetName val="R3歳入"/>
      <sheetName val="R3歳出"/>
      <sheetName val="資金を伴わない仕訳"/>
      <sheetName val="ＢＳ"/>
      <sheetName val="ＰＬ"/>
      <sheetName val="NＷ"/>
      <sheetName val="Ｃ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J9">
            <v>-116026944.33333334</v>
          </cell>
        </row>
        <row r="15">
          <cell r="L15">
            <v>39600000</v>
          </cell>
        </row>
        <row r="17">
          <cell r="L17">
            <v>34120676</v>
          </cell>
        </row>
      </sheetData>
      <sheetData sheetId="8" refreshError="1">
        <row r="54">
          <cell r="L54">
            <v>21770155</v>
          </cell>
        </row>
        <row r="58">
          <cell r="L58">
            <v>310717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性質別支出一覧表"/>
      <sheetName val="職員手当等"/>
      <sheetName val="共済費"/>
      <sheetName val="需用費"/>
      <sheetName val="役務費"/>
      <sheetName val="委託料"/>
      <sheetName val="使用料"/>
      <sheetName val="工事請負費"/>
      <sheetName val="公有財産購入費"/>
      <sheetName val="備品購入費"/>
      <sheetName val="負担金"/>
      <sheetName val="積立金"/>
    </sheetNames>
    <sheetDataSet>
      <sheetData sheetId="0">
        <row r="8">
          <cell r="M8">
            <v>2117142</v>
          </cell>
        </row>
        <row r="25">
          <cell r="M25">
            <v>3359565</v>
          </cell>
        </row>
        <row r="26">
          <cell r="M26">
            <v>30000</v>
          </cell>
        </row>
        <row r="35">
          <cell r="Q35">
            <v>5970358</v>
          </cell>
        </row>
      </sheetData>
      <sheetData sheetId="1">
        <row r="19">
          <cell r="L19"/>
        </row>
      </sheetData>
      <sheetData sheetId="2"/>
      <sheetData sheetId="3"/>
      <sheetData sheetId="4">
        <row r="6">
          <cell r="H6">
            <v>1156553</v>
          </cell>
        </row>
      </sheetData>
      <sheetData sheetId="5"/>
      <sheetData sheetId="6"/>
      <sheetData sheetId="7">
        <row r="7">
          <cell r="E7"/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性質別支出一覧表"/>
      <sheetName val="職員手当等"/>
      <sheetName val="共済費"/>
      <sheetName val="需用費"/>
      <sheetName val="役務費"/>
      <sheetName val="委託料"/>
      <sheetName val="使用料"/>
      <sheetName val="工事請負費"/>
      <sheetName val="公有財産購入費"/>
      <sheetName val="備品購入費"/>
      <sheetName val="負担金"/>
      <sheetName val="積立金"/>
    </sheetNames>
    <sheetDataSet>
      <sheetData sheetId="0">
        <row r="28">
          <cell r="Q28">
            <v>3615800</v>
          </cell>
        </row>
        <row r="29">
          <cell r="Q29">
            <v>1057600</v>
          </cell>
        </row>
        <row r="35">
          <cell r="N35">
            <v>60057241</v>
          </cell>
          <cell r="O35">
            <v>6030112</v>
          </cell>
        </row>
      </sheetData>
      <sheetData sheetId="1">
        <row r="17">
          <cell r="L17">
            <v>300000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歳入"/>
      <sheetName val="使用料"/>
      <sheetName val="利子"/>
      <sheetName val="自販機"/>
      <sheetName val="雑入"/>
    </sheetNames>
    <sheetDataSet>
      <sheetData sheetId="0">
        <row r="7">
          <cell r="B7">
            <v>4068979</v>
          </cell>
        </row>
      </sheetData>
      <sheetData sheetId="1">
        <row r="18">
          <cell r="E18">
            <v>119388060</v>
          </cell>
        </row>
      </sheetData>
      <sheetData sheetId="2"/>
      <sheetData sheetId="3"/>
      <sheetData sheetId="4">
        <row r="16">
          <cell r="K16">
            <v>20070322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R3"/>
      <sheetName val="引当金"/>
    </sheetNames>
    <sheetDataSet>
      <sheetData sheetId="0"/>
      <sheetData sheetId="1"/>
      <sheetData sheetId="2">
        <row r="30">
          <cell r="F30">
            <v>62592000</v>
          </cell>
          <cell r="H30">
            <v>-10065000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固定資産台帳"/>
      <sheetName val="台帳"/>
    </sheetNames>
    <sheetDataSet>
      <sheetData sheetId="0">
        <row r="5">
          <cell r="AE5">
            <v>137232475</v>
          </cell>
          <cell r="AV5">
            <v>3613788508</v>
          </cell>
        </row>
        <row r="6">
          <cell r="AE6">
            <v>936110</v>
          </cell>
          <cell r="AV6">
            <v>6084715</v>
          </cell>
        </row>
        <row r="7">
          <cell r="AE7">
            <v>244070</v>
          </cell>
          <cell r="AV7">
            <v>1525438</v>
          </cell>
        </row>
        <row r="8">
          <cell r="AE8">
            <v>326339</v>
          </cell>
          <cell r="AV8">
            <v>2159999</v>
          </cell>
        </row>
        <row r="9">
          <cell r="AE9">
            <v>260496</v>
          </cell>
          <cell r="AV9">
            <v>1454436</v>
          </cell>
        </row>
        <row r="10">
          <cell r="AE10">
            <v>246024</v>
          </cell>
          <cell r="AV10">
            <v>1127610</v>
          </cell>
        </row>
        <row r="11">
          <cell r="AE11">
            <v>895575</v>
          </cell>
          <cell r="AV11">
            <v>2015044</v>
          </cell>
        </row>
        <row r="12">
          <cell r="AE12">
            <v>1713420</v>
          </cell>
          <cell r="AV12">
            <v>4283550</v>
          </cell>
        </row>
        <row r="13">
          <cell r="AE13">
            <v>2336400</v>
          </cell>
          <cell r="AV13">
            <v>2531100</v>
          </cell>
        </row>
        <row r="22">
          <cell r="AE22"/>
          <cell r="AV22">
            <v>2549777</v>
          </cell>
        </row>
        <row r="23">
          <cell r="AE23">
            <v>138393</v>
          </cell>
          <cell r="AV23">
            <v>1810642</v>
          </cell>
        </row>
        <row r="24">
          <cell r="AE24">
            <v>298664</v>
          </cell>
          <cell r="AV24">
            <v>671994</v>
          </cell>
        </row>
        <row r="25">
          <cell r="AE25">
            <v>1294135</v>
          </cell>
          <cell r="AV25">
            <v>2911804</v>
          </cell>
        </row>
        <row r="27">
          <cell r="AV27">
            <v>1887998.6666666667</v>
          </cell>
        </row>
        <row r="28">
          <cell r="AV28">
            <v>2471999</v>
          </cell>
        </row>
        <row r="30">
          <cell r="AV30">
            <v>73622463</v>
          </cell>
        </row>
        <row r="31">
          <cell r="AE31">
            <v>145922101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1"/>
  <sheetViews>
    <sheetView tabSelected="1" view="pageBreakPreview" topLeftCell="A10" zoomScaleNormal="100" zoomScaleSheetLayoutView="100" workbookViewId="0">
      <selection activeCell="A10" sqref="A1:XFD1048576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>
      <c r="A1" s="137" t="s">
        <v>36</v>
      </c>
      <c r="B1" s="138"/>
      <c r="C1" s="138"/>
      <c r="D1" s="138"/>
      <c r="E1" s="138"/>
    </row>
    <row r="2" spans="1:19" ht="24.75" customHeight="1">
      <c r="A2" s="139" t="s">
        <v>37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9.5" customHeight="1">
      <c r="A3" s="137" t="s">
        <v>38</v>
      </c>
      <c r="B3" s="138"/>
      <c r="C3" s="138"/>
      <c r="D3" s="138"/>
      <c r="E3" s="138"/>
      <c r="F3" s="138"/>
      <c r="G3" s="138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9" ht="17.25" customHeight="1">
      <c r="A4" s="140" t="s">
        <v>150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19" ht="16.5" customHeight="1">
      <c r="A5" s="137" t="s">
        <v>39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1:19" ht="1.5" customHeight="1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1:19" ht="20.25" customHeight="1">
      <c r="B7" s="112" t="s">
        <v>40</v>
      </c>
      <c r="C7" s="11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7" t="s">
        <v>162</v>
      </c>
      <c r="R7" s="114"/>
    </row>
    <row r="8" spans="1:19" ht="37.5" customHeight="1">
      <c r="B8" s="143" t="s">
        <v>41</v>
      </c>
      <c r="C8" s="143"/>
      <c r="D8" s="149" t="s">
        <v>42</v>
      </c>
      <c r="E8" s="142"/>
      <c r="F8" s="149" t="s">
        <v>43</v>
      </c>
      <c r="G8" s="142"/>
      <c r="H8" s="149" t="s">
        <v>44</v>
      </c>
      <c r="I8" s="142"/>
      <c r="J8" s="149" t="s">
        <v>45</v>
      </c>
      <c r="K8" s="142"/>
      <c r="L8" s="149" t="s">
        <v>46</v>
      </c>
      <c r="M8" s="142"/>
      <c r="N8" s="142" t="s">
        <v>47</v>
      </c>
      <c r="O8" s="143"/>
      <c r="P8" s="144" t="s">
        <v>48</v>
      </c>
      <c r="Q8" s="145"/>
      <c r="R8" s="18"/>
    </row>
    <row r="9" spans="1:19" ht="14.1" customHeight="1">
      <c r="B9" s="146" t="s">
        <v>49</v>
      </c>
      <c r="C9" s="146"/>
      <c r="D9" s="147"/>
      <c r="E9" s="148"/>
      <c r="F9" s="147"/>
      <c r="G9" s="148"/>
      <c r="H9" s="147"/>
      <c r="I9" s="148"/>
      <c r="J9" s="147"/>
      <c r="K9" s="148"/>
      <c r="L9" s="147"/>
      <c r="M9" s="148"/>
      <c r="N9" s="147"/>
      <c r="O9" s="148"/>
      <c r="P9" s="147"/>
      <c r="Q9" s="148"/>
      <c r="R9" s="18"/>
    </row>
    <row r="10" spans="1:19" ht="14.1" customHeight="1">
      <c r="B10" s="146" t="s">
        <v>50</v>
      </c>
      <c r="C10" s="146"/>
      <c r="D10" s="147">
        <v>1119702325</v>
      </c>
      <c r="E10" s="148"/>
      <c r="F10" s="147" t="s">
        <v>154</v>
      </c>
      <c r="G10" s="148"/>
      <c r="H10" s="147" t="s">
        <v>154</v>
      </c>
      <c r="I10" s="148"/>
      <c r="J10" s="147">
        <f>+D10</f>
        <v>1119702325</v>
      </c>
      <c r="K10" s="148"/>
      <c r="L10" s="147" t="s">
        <v>154</v>
      </c>
      <c r="M10" s="148"/>
      <c r="N10" s="147" t="s">
        <v>154</v>
      </c>
      <c r="O10" s="148"/>
      <c r="P10" s="150">
        <f>+J10</f>
        <v>1119702325</v>
      </c>
      <c r="Q10" s="150"/>
      <c r="R10" s="18"/>
    </row>
    <row r="11" spans="1:19" ht="14.1" customHeight="1">
      <c r="B11" s="151" t="s">
        <v>51</v>
      </c>
      <c r="C11" s="151"/>
      <c r="D11" s="147" t="s">
        <v>154</v>
      </c>
      <c r="E11" s="148"/>
      <c r="F11" s="147" t="s">
        <v>154</v>
      </c>
      <c r="G11" s="148"/>
      <c r="H11" s="147" t="s">
        <v>154</v>
      </c>
      <c r="I11" s="148"/>
      <c r="J11" s="147" t="s">
        <v>154</v>
      </c>
      <c r="K11" s="148"/>
      <c r="L11" s="147" t="s">
        <v>154</v>
      </c>
      <c r="M11" s="148"/>
      <c r="N11" s="147" t="s">
        <v>154</v>
      </c>
      <c r="O11" s="148"/>
      <c r="P11" s="147" t="s">
        <v>154</v>
      </c>
      <c r="Q11" s="148"/>
      <c r="R11" s="18"/>
    </row>
    <row r="12" spans="1:19" ht="14.1" customHeight="1">
      <c r="B12" s="151" t="s">
        <v>52</v>
      </c>
      <c r="C12" s="151"/>
      <c r="D12" s="147">
        <v>6985018862</v>
      </c>
      <c r="E12" s="148"/>
      <c r="F12" s="147" t="s">
        <v>154</v>
      </c>
      <c r="G12" s="148"/>
      <c r="H12" s="147" t="s">
        <v>154</v>
      </c>
      <c r="I12" s="148"/>
      <c r="J12" s="147">
        <f>+D12</f>
        <v>6985018862</v>
      </c>
      <c r="K12" s="148"/>
      <c r="L12" s="150">
        <f>+SUM([9]R3固定資産台帳!$AV$5:$AV$13)</f>
        <v>3634970400</v>
      </c>
      <c r="M12" s="150"/>
      <c r="N12" s="147">
        <f>SUM([9]R3固定資産台帳!$AE$5:$AE$13)</f>
        <v>144190909</v>
      </c>
      <c r="O12" s="148"/>
      <c r="P12" s="150">
        <f>+J12-L12</f>
        <v>3350048462</v>
      </c>
      <c r="Q12" s="150"/>
      <c r="R12" s="18"/>
    </row>
    <row r="13" spans="1:19" ht="14.1" customHeight="1">
      <c r="B13" s="146" t="s">
        <v>53</v>
      </c>
      <c r="C13" s="146"/>
      <c r="D13" s="147">
        <v>20543348</v>
      </c>
      <c r="E13" s="148"/>
      <c r="F13" s="147" t="s">
        <v>154</v>
      </c>
      <c r="G13" s="148"/>
      <c r="H13" s="147" t="s">
        <v>154</v>
      </c>
      <c r="I13" s="148"/>
      <c r="J13" s="147">
        <f>+D13</f>
        <v>20543348</v>
      </c>
      <c r="K13" s="148"/>
      <c r="L13" s="150">
        <f>SUM([9]R3固定資産台帳!$AV$22:$AV$25)</f>
        <v>7944217</v>
      </c>
      <c r="M13" s="150"/>
      <c r="N13" s="147">
        <f>SUM([9]R3固定資産台帳!$AE$22:$AE$25)</f>
        <v>1731192</v>
      </c>
      <c r="O13" s="148"/>
      <c r="P13" s="150">
        <f>+J13-L13</f>
        <v>12599131</v>
      </c>
      <c r="Q13" s="150"/>
      <c r="R13" s="18"/>
    </row>
    <row r="14" spans="1:19" ht="14.1" customHeight="1">
      <c r="B14" s="153" t="s">
        <v>54</v>
      </c>
      <c r="C14" s="153"/>
      <c r="D14" s="147" t="s">
        <v>154</v>
      </c>
      <c r="E14" s="148"/>
      <c r="F14" s="147" t="s">
        <v>154</v>
      </c>
      <c r="G14" s="148"/>
      <c r="H14" s="147" t="s">
        <v>154</v>
      </c>
      <c r="I14" s="148"/>
      <c r="J14" s="147" t="s">
        <v>154</v>
      </c>
      <c r="K14" s="148"/>
      <c r="L14" s="147" t="s">
        <v>154</v>
      </c>
      <c r="M14" s="148"/>
      <c r="N14" s="147" t="s">
        <v>154</v>
      </c>
      <c r="O14" s="148"/>
      <c r="P14" s="147" t="s">
        <v>154</v>
      </c>
      <c r="Q14" s="148"/>
      <c r="R14" s="18"/>
    </row>
    <row r="15" spans="1:19" ht="14.1" customHeight="1">
      <c r="B15" s="152" t="s">
        <v>55</v>
      </c>
      <c r="C15" s="152"/>
      <c r="D15" s="147" t="s">
        <v>154</v>
      </c>
      <c r="E15" s="148"/>
      <c r="F15" s="147" t="s">
        <v>154</v>
      </c>
      <c r="G15" s="148"/>
      <c r="H15" s="147" t="s">
        <v>154</v>
      </c>
      <c r="I15" s="148"/>
      <c r="J15" s="147" t="s">
        <v>154</v>
      </c>
      <c r="K15" s="148"/>
      <c r="L15" s="147" t="s">
        <v>154</v>
      </c>
      <c r="M15" s="148"/>
      <c r="N15" s="147" t="s">
        <v>154</v>
      </c>
      <c r="O15" s="148"/>
      <c r="P15" s="147" t="s">
        <v>154</v>
      </c>
      <c r="Q15" s="148"/>
      <c r="R15" s="18"/>
    </row>
    <row r="16" spans="1:19" ht="14.1" customHeight="1">
      <c r="B16" s="153" t="s">
        <v>56</v>
      </c>
      <c r="C16" s="153"/>
      <c r="D16" s="147" t="s">
        <v>154</v>
      </c>
      <c r="E16" s="148"/>
      <c r="F16" s="147" t="s">
        <v>154</v>
      </c>
      <c r="G16" s="148"/>
      <c r="H16" s="147" t="s">
        <v>154</v>
      </c>
      <c r="I16" s="148"/>
      <c r="J16" s="147" t="s">
        <v>154</v>
      </c>
      <c r="K16" s="148"/>
      <c r="L16" s="147" t="s">
        <v>154</v>
      </c>
      <c r="M16" s="148"/>
      <c r="N16" s="147" t="s">
        <v>154</v>
      </c>
      <c r="O16" s="148"/>
      <c r="P16" s="147" t="s">
        <v>154</v>
      </c>
      <c r="Q16" s="148"/>
      <c r="R16" s="18"/>
    </row>
    <row r="17" spans="2:18" ht="14.1" customHeight="1">
      <c r="B17" s="151" t="s">
        <v>57</v>
      </c>
      <c r="C17" s="151"/>
      <c r="D17" s="147">
        <v>4360000</v>
      </c>
      <c r="E17" s="148"/>
      <c r="F17" s="147" t="s">
        <v>154</v>
      </c>
      <c r="G17" s="148"/>
      <c r="H17" s="147" t="s">
        <v>154</v>
      </c>
      <c r="I17" s="148"/>
      <c r="J17" s="147">
        <f>+D17</f>
        <v>4360000</v>
      </c>
      <c r="K17" s="148"/>
      <c r="L17" s="147">
        <f>SUM([9]R3固定資産台帳!$AV$27:$AV$28)</f>
        <v>4359997.666666667</v>
      </c>
      <c r="M17" s="148"/>
      <c r="N17" s="147" t="s">
        <v>154</v>
      </c>
      <c r="O17" s="148"/>
      <c r="P17" s="150">
        <f>+J17-L17</f>
        <v>2.3333333330228925</v>
      </c>
      <c r="Q17" s="150"/>
      <c r="R17" s="18"/>
    </row>
    <row r="18" spans="2:18" ht="14.1" customHeight="1">
      <c r="B18" s="151" t="s">
        <v>58</v>
      </c>
      <c r="C18" s="151"/>
      <c r="D18" s="147" t="s">
        <v>154</v>
      </c>
      <c r="E18" s="148"/>
      <c r="F18" s="147" t="s">
        <v>154</v>
      </c>
      <c r="G18" s="148"/>
      <c r="H18" s="147" t="s">
        <v>154</v>
      </c>
      <c r="I18" s="148"/>
      <c r="J18" s="147" t="s">
        <v>154</v>
      </c>
      <c r="K18" s="148"/>
      <c r="L18" s="147" t="s">
        <v>154</v>
      </c>
      <c r="M18" s="148"/>
      <c r="N18" s="147" t="s">
        <v>154</v>
      </c>
      <c r="O18" s="148"/>
      <c r="P18" s="147" t="s">
        <v>154</v>
      </c>
      <c r="Q18" s="148"/>
      <c r="R18" s="18"/>
    </row>
    <row r="19" spans="2:18" ht="14.1" customHeight="1">
      <c r="B19" s="154" t="s">
        <v>59</v>
      </c>
      <c r="C19" s="154"/>
      <c r="D19" s="147"/>
      <c r="E19" s="148"/>
      <c r="F19" s="147"/>
      <c r="G19" s="148"/>
      <c r="H19" s="147"/>
      <c r="I19" s="148"/>
      <c r="J19" s="147"/>
      <c r="K19" s="148"/>
      <c r="L19" s="147"/>
      <c r="M19" s="148"/>
      <c r="N19" s="147"/>
      <c r="O19" s="148"/>
      <c r="P19" s="147"/>
      <c r="Q19" s="148"/>
      <c r="R19" s="18"/>
    </row>
    <row r="20" spans="2:18" ht="14.1" customHeight="1">
      <c r="B20" s="146" t="s">
        <v>60</v>
      </c>
      <c r="C20" s="146"/>
      <c r="D20" s="147" t="s">
        <v>154</v>
      </c>
      <c r="E20" s="148"/>
      <c r="F20" s="147" t="s">
        <v>154</v>
      </c>
      <c r="G20" s="148"/>
      <c r="H20" s="147" t="s">
        <v>154</v>
      </c>
      <c r="I20" s="148"/>
      <c r="J20" s="147" t="s">
        <v>154</v>
      </c>
      <c r="K20" s="148"/>
      <c r="L20" s="147" t="s">
        <v>154</v>
      </c>
      <c r="M20" s="148"/>
      <c r="N20" s="147" t="s">
        <v>154</v>
      </c>
      <c r="O20" s="148"/>
      <c r="P20" s="147" t="s">
        <v>154</v>
      </c>
      <c r="Q20" s="148"/>
      <c r="R20" s="18"/>
    </row>
    <row r="21" spans="2:18" ht="14.1" customHeight="1">
      <c r="B21" s="151" t="s">
        <v>61</v>
      </c>
      <c r="C21" s="151"/>
      <c r="D21" s="147" t="s">
        <v>154</v>
      </c>
      <c r="E21" s="148"/>
      <c r="F21" s="147" t="s">
        <v>154</v>
      </c>
      <c r="G21" s="148"/>
      <c r="H21" s="147" t="s">
        <v>154</v>
      </c>
      <c r="I21" s="148"/>
      <c r="J21" s="147" t="s">
        <v>154</v>
      </c>
      <c r="K21" s="148"/>
      <c r="L21" s="147" t="s">
        <v>154</v>
      </c>
      <c r="M21" s="148"/>
      <c r="N21" s="147" t="s">
        <v>154</v>
      </c>
      <c r="O21" s="148"/>
      <c r="P21" s="147" t="s">
        <v>154</v>
      </c>
      <c r="Q21" s="148"/>
      <c r="R21" s="18"/>
    </row>
    <row r="22" spans="2:18" ht="14.1" customHeight="1">
      <c r="B22" s="146" t="s">
        <v>53</v>
      </c>
      <c r="C22" s="146"/>
      <c r="D22" s="147" t="s">
        <v>154</v>
      </c>
      <c r="E22" s="148"/>
      <c r="F22" s="147" t="s">
        <v>154</v>
      </c>
      <c r="G22" s="148"/>
      <c r="H22" s="147" t="s">
        <v>154</v>
      </c>
      <c r="I22" s="148"/>
      <c r="J22" s="147" t="s">
        <v>154</v>
      </c>
      <c r="K22" s="148"/>
      <c r="L22" s="147" t="s">
        <v>154</v>
      </c>
      <c r="M22" s="148"/>
      <c r="N22" s="147" t="s">
        <v>154</v>
      </c>
      <c r="O22" s="148"/>
      <c r="P22" s="147" t="s">
        <v>154</v>
      </c>
      <c r="Q22" s="148"/>
      <c r="R22" s="18"/>
    </row>
    <row r="23" spans="2:18" ht="14.1" customHeight="1">
      <c r="B23" s="146" t="s">
        <v>57</v>
      </c>
      <c r="C23" s="146"/>
      <c r="D23" s="147" t="s">
        <v>154</v>
      </c>
      <c r="E23" s="148"/>
      <c r="F23" s="147" t="s">
        <v>154</v>
      </c>
      <c r="G23" s="148"/>
      <c r="H23" s="147" t="s">
        <v>154</v>
      </c>
      <c r="I23" s="148"/>
      <c r="J23" s="147" t="s">
        <v>154</v>
      </c>
      <c r="K23" s="148"/>
      <c r="L23" s="147" t="s">
        <v>154</v>
      </c>
      <c r="M23" s="148"/>
      <c r="N23" s="147" t="s">
        <v>154</v>
      </c>
      <c r="O23" s="148"/>
      <c r="P23" s="147" t="s">
        <v>154</v>
      </c>
      <c r="Q23" s="148"/>
      <c r="R23" s="18"/>
    </row>
    <row r="24" spans="2:18" ht="14.1" customHeight="1">
      <c r="B24" s="151" t="s">
        <v>58</v>
      </c>
      <c r="C24" s="151"/>
      <c r="D24" s="147" t="s">
        <v>154</v>
      </c>
      <c r="E24" s="148"/>
      <c r="F24" s="147" t="s">
        <v>154</v>
      </c>
      <c r="G24" s="148"/>
      <c r="H24" s="147" t="s">
        <v>154</v>
      </c>
      <c r="I24" s="148"/>
      <c r="J24" s="147" t="s">
        <v>154</v>
      </c>
      <c r="K24" s="148"/>
      <c r="L24" s="147" t="s">
        <v>154</v>
      </c>
      <c r="M24" s="148"/>
      <c r="N24" s="147" t="s">
        <v>154</v>
      </c>
      <c r="O24" s="148"/>
      <c r="P24" s="147" t="s">
        <v>154</v>
      </c>
      <c r="Q24" s="148"/>
      <c r="R24" s="18"/>
    </row>
    <row r="25" spans="2:18" ht="14.1" customHeight="1">
      <c r="B25" s="146" t="s">
        <v>62</v>
      </c>
      <c r="C25" s="146"/>
      <c r="D25" s="147">
        <v>74479157</v>
      </c>
      <c r="E25" s="148"/>
      <c r="F25" s="147" t="s">
        <v>154</v>
      </c>
      <c r="G25" s="148"/>
      <c r="H25" s="230">
        <v>856642</v>
      </c>
      <c r="I25" s="231"/>
      <c r="J25" s="147">
        <f>+D25-H25</f>
        <v>73622515</v>
      </c>
      <c r="K25" s="148"/>
      <c r="L25" s="147">
        <f>SUM([9]R3固定資産台帳!$AV$30)</f>
        <v>73622463</v>
      </c>
      <c r="M25" s="148"/>
      <c r="N25" s="147" t="s">
        <v>154</v>
      </c>
      <c r="O25" s="148"/>
      <c r="P25" s="150">
        <f>+J25-L25</f>
        <v>52</v>
      </c>
      <c r="Q25" s="150"/>
      <c r="R25" s="94"/>
    </row>
    <row r="26" spans="2:18" ht="14.1" customHeight="1">
      <c r="B26" s="155" t="s">
        <v>32</v>
      </c>
      <c r="C26" s="156"/>
      <c r="D26" s="147">
        <f>SUM(D10:E25)</f>
        <v>8204103692</v>
      </c>
      <c r="E26" s="148"/>
      <c r="F26" s="147">
        <f>SUM(F12:G25)</f>
        <v>0</v>
      </c>
      <c r="G26" s="148"/>
      <c r="H26" s="230">
        <f>SUM(H25)</f>
        <v>856642</v>
      </c>
      <c r="I26" s="231"/>
      <c r="J26" s="147">
        <f>SUM(J10:K25)</f>
        <v>8203247050</v>
      </c>
      <c r="K26" s="148"/>
      <c r="L26" s="147">
        <f>SUM(L10:M25)</f>
        <v>3720897077.6666665</v>
      </c>
      <c r="M26" s="148"/>
      <c r="N26" s="147">
        <f>SUM(N12:O25)</f>
        <v>145922101</v>
      </c>
      <c r="O26" s="148"/>
      <c r="P26" s="147">
        <f>SUM(P10:Q25)</f>
        <v>4482349972.333333</v>
      </c>
      <c r="Q26" s="148"/>
      <c r="R26" s="18"/>
    </row>
    <row r="27" spans="2:18" ht="8.4499999999999993" customHeight="1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117"/>
      <c r="N27" s="117"/>
      <c r="O27" s="117"/>
      <c r="P27" s="122"/>
      <c r="Q27" s="122"/>
      <c r="R27" s="118"/>
    </row>
    <row r="28" spans="2:18" ht="6.75" customHeight="1">
      <c r="C28" s="1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8" ht="20.25" customHeight="1">
      <c r="B29" s="120" t="s">
        <v>151</v>
      </c>
      <c r="C29" s="12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R29" s="17" t="s">
        <v>162</v>
      </c>
    </row>
    <row r="30" spans="2:18" ht="12.95" customHeight="1">
      <c r="B30" s="143" t="s">
        <v>41</v>
      </c>
      <c r="C30" s="143"/>
      <c r="D30" s="143" t="s">
        <v>63</v>
      </c>
      <c r="E30" s="143"/>
      <c r="F30" s="143" t="s">
        <v>64</v>
      </c>
      <c r="G30" s="143"/>
      <c r="H30" s="143" t="s">
        <v>65</v>
      </c>
      <c r="I30" s="143"/>
      <c r="J30" s="143" t="s">
        <v>66</v>
      </c>
      <c r="K30" s="143"/>
      <c r="L30" s="143" t="s">
        <v>67</v>
      </c>
      <c r="M30" s="143"/>
      <c r="N30" s="143" t="s">
        <v>68</v>
      </c>
      <c r="O30" s="143"/>
      <c r="P30" s="143" t="s">
        <v>69</v>
      </c>
      <c r="Q30" s="143"/>
      <c r="R30" s="143" t="s">
        <v>70</v>
      </c>
    </row>
    <row r="31" spans="2:18" ht="12.95" customHeight="1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</row>
    <row r="32" spans="2:18" ht="14.1" customHeight="1">
      <c r="B32" s="157" t="s">
        <v>49</v>
      </c>
      <c r="C32" s="158"/>
      <c r="D32" s="149"/>
      <c r="E32" s="142"/>
      <c r="F32" s="149"/>
      <c r="G32" s="142"/>
      <c r="H32" s="149"/>
      <c r="I32" s="142"/>
      <c r="J32" s="149"/>
      <c r="K32" s="142"/>
      <c r="L32" s="149"/>
      <c r="M32" s="142"/>
      <c r="N32" s="149"/>
      <c r="O32" s="142"/>
      <c r="P32" s="147"/>
      <c r="Q32" s="148"/>
      <c r="R32" s="106"/>
    </row>
    <row r="33" spans="2:18" ht="14.1" customHeight="1">
      <c r="B33" s="151" t="s">
        <v>60</v>
      </c>
      <c r="C33" s="151"/>
      <c r="D33" s="155"/>
      <c r="E33" s="156"/>
      <c r="F33" s="155"/>
      <c r="G33" s="156"/>
      <c r="H33" s="155"/>
      <c r="I33" s="156"/>
      <c r="J33" s="155"/>
      <c r="K33" s="156"/>
      <c r="L33" s="155"/>
      <c r="M33" s="156"/>
      <c r="N33" s="155"/>
      <c r="O33" s="156"/>
      <c r="P33" s="150">
        <f>+P10</f>
        <v>1119702325</v>
      </c>
      <c r="Q33" s="150"/>
      <c r="R33" s="95">
        <f>+P33</f>
        <v>1119702325</v>
      </c>
    </row>
    <row r="34" spans="2:18" ht="14.1" customHeight="1">
      <c r="B34" s="151" t="s">
        <v>51</v>
      </c>
      <c r="C34" s="151"/>
      <c r="D34" s="155"/>
      <c r="E34" s="156"/>
      <c r="F34" s="155"/>
      <c r="G34" s="156"/>
      <c r="H34" s="155"/>
      <c r="I34" s="156"/>
      <c r="J34" s="155"/>
      <c r="K34" s="156"/>
      <c r="L34" s="155"/>
      <c r="M34" s="156"/>
      <c r="N34" s="155"/>
      <c r="O34" s="156"/>
      <c r="P34" s="147" t="s">
        <v>154</v>
      </c>
      <c r="Q34" s="148"/>
      <c r="R34" s="110" t="s">
        <v>154</v>
      </c>
    </row>
    <row r="35" spans="2:18" ht="14.1" customHeight="1">
      <c r="B35" s="146" t="s">
        <v>52</v>
      </c>
      <c r="C35" s="146"/>
      <c r="D35" s="155"/>
      <c r="E35" s="156"/>
      <c r="F35" s="155"/>
      <c r="G35" s="156"/>
      <c r="H35" s="155"/>
      <c r="I35" s="156"/>
      <c r="J35" s="155"/>
      <c r="K35" s="156"/>
      <c r="L35" s="155"/>
      <c r="M35" s="156"/>
      <c r="N35" s="155"/>
      <c r="O35" s="156"/>
      <c r="P35" s="150">
        <f>+P12</f>
        <v>3350048462</v>
      </c>
      <c r="Q35" s="150"/>
      <c r="R35" s="95">
        <f>+P35</f>
        <v>3350048462</v>
      </c>
    </row>
    <row r="36" spans="2:18" ht="14.1" customHeight="1">
      <c r="B36" s="151" t="s">
        <v>53</v>
      </c>
      <c r="C36" s="151"/>
      <c r="D36" s="155"/>
      <c r="E36" s="156"/>
      <c r="F36" s="155"/>
      <c r="G36" s="156"/>
      <c r="H36" s="155"/>
      <c r="I36" s="156"/>
      <c r="J36" s="155"/>
      <c r="K36" s="156"/>
      <c r="L36" s="155"/>
      <c r="M36" s="156"/>
      <c r="N36" s="155"/>
      <c r="O36" s="156"/>
      <c r="P36" s="150">
        <f>+P13</f>
        <v>12599131</v>
      </c>
      <c r="Q36" s="150"/>
      <c r="R36" s="95">
        <f>+P36</f>
        <v>12599131</v>
      </c>
    </row>
    <row r="37" spans="2:18" ht="14.1" customHeight="1">
      <c r="B37" s="153" t="s">
        <v>54</v>
      </c>
      <c r="C37" s="153"/>
      <c r="D37" s="155"/>
      <c r="E37" s="156"/>
      <c r="F37" s="155"/>
      <c r="G37" s="156"/>
      <c r="H37" s="155"/>
      <c r="I37" s="156"/>
      <c r="J37" s="155"/>
      <c r="K37" s="156"/>
      <c r="L37" s="149"/>
      <c r="M37" s="159"/>
      <c r="N37" s="143"/>
      <c r="O37" s="143"/>
      <c r="P37" s="147" t="s">
        <v>154</v>
      </c>
      <c r="Q37" s="148"/>
      <c r="R37" s="110" t="s">
        <v>154</v>
      </c>
    </row>
    <row r="38" spans="2:18" ht="14.1" customHeight="1">
      <c r="B38" s="152" t="s">
        <v>55</v>
      </c>
      <c r="C38" s="152"/>
      <c r="D38" s="149"/>
      <c r="E38" s="142"/>
      <c r="F38" s="149"/>
      <c r="G38" s="142"/>
      <c r="H38" s="149"/>
      <c r="I38" s="142"/>
      <c r="J38" s="149"/>
      <c r="K38" s="142"/>
      <c r="L38" s="149"/>
      <c r="M38" s="159"/>
      <c r="N38" s="143"/>
      <c r="O38" s="143"/>
      <c r="P38" s="147" t="s">
        <v>154</v>
      </c>
      <c r="Q38" s="148"/>
      <c r="R38" s="110" t="s">
        <v>154</v>
      </c>
    </row>
    <row r="39" spans="2:18" ht="14.1" customHeight="1">
      <c r="B39" s="153" t="s">
        <v>56</v>
      </c>
      <c r="C39" s="153"/>
      <c r="D39" s="155"/>
      <c r="E39" s="156"/>
      <c r="F39" s="155"/>
      <c r="G39" s="156"/>
      <c r="H39" s="155"/>
      <c r="I39" s="156"/>
      <c r="J39" s="155"/>
      <c r="K39" s="156"/>
      <c r="L39" s="149"/>
      <c r="M39" s="159"/>
      <c r="N39" s="143"/>
      <c r="O39" s="143"/>
      <c r="P39" s="147" t="s">
        <v>154</v>
      </c>
      <c r="Q39" s="148"/>
      <c r="R39" s="110" t="s">
        <v>154</v>
      </c>
    </row>
    <row r="40" spans="2:18" ht="14.1" customHeight="1">
      <c r="B40" s="151" t="s">
        <v>57</v>
      </c>
      <c r="C40" s="151"/>
      <c r="D40" s="155"/>
      <c r="E40" s="156"/>
      <c r="F40" s="155"/>
      <c r="G40" s="156"/>
      <c r="H40" s="155"/>
      <c r="I40" s="156"/>
      <c r="J40" s="155"/>
      <c r="K40" s="156"/>
      <c r="L40" s="155"/>
      <c r="M40" s="156"/>
      <c r="N40" s="155"/>
      <c r="O40" s="156"/>
      <c r="P40" s="150">
        <f>+P17</f>
        <v>2.3333333330228925</v>
      </c>
      <c r="Q40" s="150"/>
      <c r="R40" s="95">
        <f>+P40</f>
        <v>2.3333333330228925</v>
      </c>
    </row>
    <row r="41" spans="2:18" ht="14.1" customHeight="1">
      <c r="B41" s="151" t="s">
        <v>58</v>
      </c>
      <c r="C41" s="151"/>
      <c r="D41" s="155"/>
      <c r="E41" s="156"/>
      <c r="F41" s="155"/>
      <c r="G41" s="156"/>
      <c r="H41" s="155"/>
      <c r="I41" s="156"/>
      <c r="J41" s="155"/>
      <c r="K41" s="156"/>
      <c r="L41" s="155"/>
      <c r="M41" s="156"/>
      <c r="N41" s="155"/>
      <c r="O41" s="156"/>
      <c r="P41" s="147" t="s">
        <v>154</v>
      </c>
      <c r="Q41" s="148"/>
      <c r="R41" s="110" t="s">
        <v>154</v>
      </c>
    </row>
    <row r="42" spans="2:18" ht="14.1" customHeight="1">
      <c r="B42" s="160" t="s">
        <v>59</v>
      </c>
      <c r="C42" s="161"/>
      <c r="D42" s="155"/>
      <c r="E42" s="156"/>
      <c r="F42" s="155"/>
      <c r="G42" s="156"/>
      <c r="H42" s="155"/>
      <c r="I42" s="156"/>
      <c r="J42" s="155"/>
      <c r="K42" s="156"/>
      <c r="L42" s="155"/>
      <c r="M42" s="156"/>
      <c r="N42" s="155"/>
      <c r="O42" s="156"/>
      <c r="P42" s="147"/>
      <c r="Q42" s="148"/>
      <c r="R42" s="110"/>
    </row>
    <row r="43" spans="2:18" ht="14.1" customHeight="1">
      <c r="B43" s="151" t="s">
        <v>60</v>
      </c>
      <c r="C43" s="151"/>
      <c r="D43" s="155"/>
      <c r="E43" s="156"/>
      <c r="F43" s="155"/>
      <c r="G43" s="156"/>
      <c r="H43" s="155"/>
      <c r="I43" s="156"/>
      <c r="J43" s="155"/>
      <c r="K43" s="156"/>
      <c r="L43" s="155"/>
      <c r="M43" s="156"/>
      <c r="N43" s="155"/>
      <c r="O43" s="156"/>
      <c r="P43" s="147" t="s">
        <v>154</v>
      </c>
      <c r="Q43" s="148"/>
      <c r="R43" s="110" t="s">
        <v>154</v>
      </c>
    </row>
    <row r="44" spans="2:18" ht="14.1" customHeight="1">
      <c r="B44" s="151" t="s">
        <v>61</v>
      </c>
      <c r="C44" s="151"/>
      <c r="D44" s="155"/>
      <c r="E44" s="156"/>
      <c r="F44" s="155"/>
      <c r="G44" s="156"/>
      <c r="H44" s="155"/>
      <c r="I44" s="156"/>
      <c r="J44" s="155"/>
      <c r="K44" s="156"/>
      <c r="L44" s="155"/>
      <c r="M44" s="156"/>
      <c r="N44" s="155"/>
      <c r="O44" s="156"/>
      <c r="P44" s="147" t="s">
        <v>154</v>
      </c>
      <c r="Q44" s="148"/>
      <c r="R44" s="110" t="s">
        <v>154</v>
      </c>
    </row>
    <row r="45" spans="2:18" ht="14.1" customHeight="1">
      <c r="B45" s="146" t="s">
        <v>53</v>
      </c>
      <c r="C45" s="146"/>
      <c r="D45" s="155"/>
      <c r="E45" s="156"/>
      <c r="F45" s="155"/>
      <c r="G45" s="156"/>
      <c r="H45" s="155"/>
      <c r="I45" s="156"/>
      <c r="J45" s="155"/>
      <c r="K45" s="156"/>
      <c r="L45" s="155"/>
      <c r="M45" s="156"/>
      <c r="N45" s="155"/>
      <c r="O45" s="156"/>
      <c r="P45" s="147" t="s">
        <v>154</v>
      </c>
      <c r="Q45" s="148"/>
      <c r="R45" s="110" t="s">
        <v>154</v>
      </c>
    </row>
    <row r="46" spans="2:18" ht="14.1" customHeight="1">
      <c r="B46" s="151" t="s">
        <v>57</v>
      </c>
      <c r="C46" s="151"/>
      <c r="D46" s="155"/>
      <c r="E46" s="156"/>
      <c r="F46" s="155"/>
      <c r="G46" s="156"/>
      <c r="H46" s="155"/>
      <c r="I46" s="156"/>
      <c r="J46" s="155"/>
      <c r="K46" s="156"/>
      <c r="L46" s="155"/>
      <c r="M46" s="156"/>
      <c r="N46" s="155"/>
      <c r="O46" s="156"/>
      <c r="P46" s="147" t="s">
        <v>154</v>
      </c>
      <c r="Q46" s="148"/>
      <c r="R46" s="110" t="s">
        <v>154</v>
      </c>
    </row>
    <row r="47" spans="2:18" ht="14.1" customHeight="1">
      <c r="B47" s="146" t="s">
        <v>58</v>
      </c>
      <c r="C47" s="146"/>
      <c r="D47" s="155"/>
      <c r="E47" s="156"/>
      <c r="F47" s="155"/>
      <c r="G47" s="156"/>
      <c r="H47" s="155"/>
      <c r="I47" s="156"/>
      <c r="J47" s="155"/>
      <c r="K47" s="156"/>
      <c r="L47" s="155"/>
      <c r="M47" s="156"/>
      <c r="N47" s="155"/>
      <c r="O47" s="156"/>
      <c r="P47" s="147" t="s">
        <v>154</v>
      </c>
      <c r="Q47" s="148"/>
      <c r="R47" s="110" t="s">
        <v>154</v>
      </c>
    </row>
    <row r="48" spans="2:18" ht="14.1" customHeight="1">
      <c r="B48" s="163" t="s">
        <v>62</v>
      </c>
      <c r="C48" s="164"/>
      <c r="D48" s="155"/>
      <c r="E48" s="156"/>
      <c r="F48" s="155"/>
      <c r="G48" s="156"/>
      <c r="H48" s="155"/>
      <c r="I48" s="156"/>
      <c r="J48" s="155"/>
      <c r="K48" s="156"/>
      <c r="L48" s="155"/>
      <c r="M48" s="156"/>
      <c r="N48" s="155"/>
      <c r="O48" s="156"/>
      <c r="P48" s="150">
        <f>+P25</f>
        <v>52</v>
      </c>
      <c r="Q48" s="150"/>
      <c r="R48" s="95">
        <f>+P48</f>
        <v>52</v>
      </c>
    </row>
    <row r="49" spans="2:19" ht="13.5" customHeight="1">
      <c r="B49" s="162" t="s">
        <v>70</v>
      </c>
      <c r="C49" s="162"/>
      <c r="D49" s="155"/>
      <c r="E49" s="156"/>
      <c r="F49" s="155"/>
      <c r="G49" s="156"/>
      <c r="H49" s="155"/>
      <c r="I49" s="156"/>
      <c r="J49" s="155"/>
      <c r="K49" s="156"/>
      <c r="L49" s="155"/>
      <c r="M49" s="156"/>
      <c r="N49" s="155"/>
      <c r="O49" s="156"/>
      <c r="P49" s="147">
        <f>SUM(P33:Q48)</f>
        <v>4482349972.333333</v>
      </c>
      <c r="Q49" s="148"/>
      <c r="R49" s="95">
        <f>SUM(R33:R48)</f>
        <v>4482349972.333333</v>
      </c>
    </row>
    <row r="50" spans="2:19" ht="3" customHeight="1"/>
    <row r="51" spans="2:19" ht="5.0999999999999996" customHeight="1">
      <c r="S51" s="21"/>
    </row>
  </sheetData>
  <mergeCells count="311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3:G13"/>
    <mergeCell ref="H14:I14"/>
    <mergeCell ref="J14:K14"/>
    <mergeCell ref="L14:M14"/>
    <mergeCell ref="F14:G14"/>
    <mergeCell ref="P12:Q12"/>
    <mergeCell ref="B13:C13"/>
    <mergeCell ref="D13:E13"/>
    <mergeCell ref="H13:I13"/>
    <mergeCell ref="J13:K13"/>
    <mergeCell ref="N13:O13"/>
    <mergeCell ref="P13:Q13"/>
    <mergeCell ref="B12:C12"/>
    <mergeCell ref="D12:E12"/>
    <mergeCell ref="F12:G12"/>
    <mergeCell ref="H12:I12"/>
    <mergeCell ref="J12:K12"/>
    <mergeCell ref="N12:O12"/>
    <mergeCell ref="L12:M12"/>
    <mergeCell ref="L13:M13"/>
    <mergeCell ref="N14:O14"/>
    <mergeCell ref="P14:Q14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3"/>
  <printOptions horizontalCentered="1"/>
  <pageMargins left="0" right="0" top="0" bottom="0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view="pageBreakPreview" zoomScale="80" zoomScaleNormal="80" zoomScaleSheetLayoutView="80" workbookViewId="0">
      <selection activeCell="P13" sqref="P13:Q13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50.1" customHeight="1"/>
    <row r="2" spans="1:14" ht="34.5" customHeight="1">
      <c r="B2" s="22"/>
      <c r="C2" s="23" t="s">
        <v>71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20.100000000000001" customHeight="1">
      <c r="C3" s="24" t="s">
        <v>72</v>
      </c>
      <c r="J3" s="17" t="s">
        <v>162</v>
      </c>
    </row>
    <row r="4" spans="1:14" ht="50.1" customHeight="1">
      <c r="A4" s="2"/>
      <c r="B4" s="2"/>
      <c r="C4" s="25" t="s">
        <v>73</v>
      </c>
      <c r="D4" s="26" t="s">
        <v>74</v>
      </c>
      <c r="E4" s="26" t="s">
        <v>75</v>
      </c>
      <c r="F4" s="26" t="s">
        <v>76</v>
      </c>
      <c r="G4" s="26" t="s">
        <v>77</v>
      </c>
      <c r="H4" s="26" t="s">
        <v>78</v>
      </c>
      <c r="I4" s="26" t="s">
        <v>79</v>
      </c>
      <c r="J4" s="26" t="s">
        <v>80</v>
      </c>
      <c r="K4" s="27"/>
      <c r="L4" s="2"/>
      <c r="M4" s="2"/>
      <c r="N4" s="2"/>
    </row>
    <row r="5" spans="1:14" ht="39.950000000000003" customHeight="1">
      <c r="A5" s="2"/>
      <c r="B5" s="2"/>
      <c r="C5" s="28"/>
      <c r="D5" s="28"/>
      <c r="E5" s="28"/>
      <c r="F5" s="28"/>
      <c r="G5" s="28"/>
      <c r="H5" s="28"/>
      <c r="I5" s="28"/>
      <c r="J5" s="28"/>
      <c r="K5" s="2"/>
      <c r="L5" s="2"/>
      <c r="M5" s="2"/>
      <c r="N5" s="2"/>
    </row>
    <row r="6" spans="1:14" ht="39.950000000000003" customHeight="1">
      <c r="A6" s="2"/>
      <c r="B6" s="2"/>
      <c r="C6" s="28"/>
      <c r="D6" s="28"/>
      <c r="E6" s="28"/>
      <c r="F6" s="28"/>
      <c r="G6" s="28"/>
      <c r="H6" s="28"/>
      <c r="I6" s="28"/>
      <c r="J6" s="28"/>
      <c r="K6" s="2"/>
      <c r="L6" s="2"/>
      <c r="M6" s="2"/>
      <c r="N6" s="2"/>
    </row>
    <row r="7" spans="1:14" ht="39.950000000000003" customHeight="1">
      <c r="A7" s="2"/>
      <c r="B7" s="2"/>
      <c r="C7" s="25" t="s">
        <v>32</v>
      </c>
      <c r="D7" s="28"/>
      <c r="E7" s="28"/>
      <c r="F7" s="28"/>
      <c r="G7" s="28"/>
      <c r="H7" s="28"/>
      <c r="I7" s="28"/>
      <c r="J7" s="28"/>
      <c r="K7" s="2"/>
      <c r="L7" s="2"/>
      <c r="M7" s="2"/>
      <c r="N7" s="2"/>
    </row>
    <row r="8" spans="1:14" ht="11.1" customHeight="1"/>
    <row r="9" spans="1:14" ht="20.100000000000001" customHeight="1">
      <c r="C9" s="24" t="s">
        <v>152</v>
      </c>
      <c r="L9" s="17" t="s">
        <v>162</v>
      </c>
    </row>
    <row r="10" spans="1:14" ht="50.1" customHeight="1">
      <c r="A10" s="2"/>
      <c r="B10" s="2"/>
      <c r="C10" s="25" t="s">
        <v>81</v>
      </c>
      <c r="D10" s="26" t="s">
        <v>82</v>
      </c>
      <c r="E10" s="26" t="s">
        <v>83</v>
      </c>
      <c r="F10" s="26" t="s">
        <v>84</v>
      </c>
      <c r="G10" s="26" t="s">
        <v>85</v>
      </c>
      <c r="H10" s="26" t="s">
        <v>86</v>
      </c>
      <c r="I10" s="26" t="s">
        <v>87</v>
      </c>
      <c r="J10" s="26" t="s">
        <v>88</v>
      </c>
      <c r="K10" s="26" t="s">
        <v>89</v>
      </c>
      <c r="L10" s="26" t="s">
        <v>80</v>
      </c>
      <c r="M10" s="2"/>
      <c r="N10" s="2"/>
    </row>
    <row r="11" spans="1:14" ht="39.950000000000003" customHeight="1">
      <c r="A11" s="2"/>
      <c r="B11" s="2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"/>
      <c r="N11" s="2"/>
    </row>
    <row r="12" spans="1:14" ht="39.950000000000003" customHeight="1">
      <c r="A12" s="2"/>
      <c r="B12" s="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14" ht="39.950000000000003" customHeight="1">
      <c r="A13" s="2"/>
      <c r="B13" s="2"/>
      <c r="C13" s="25" t="s">
        <v>32</v>
      </c>
      <c r="D13" s="28"/>
      <c r="E13" s="28"/>
      <c r="F13" s="28"/>
      <c r="G13" s="28"/>
      <c r="H13" s="28"/>
      <c r="I13" s="28"/>
      <c r="J13" s="28"/>
      <c r="K13" s="28"/>
      <c r="L13" s="28"/>
      <c r="M13" s="2"/>
      <c r="N13" s="2"/>
    </row>
    <row r="14" spans="1:14" ht="12" customHeight="1">
      <c r="A14" s="2"/>
      <c r="B14" s="2"/>
      <c r="C14" s="2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0.100000000000001" customHeight="1">
      <c r="C15" s="24" t="s">
        <v>153</v>
      </c>
      <c r="L15" s="20"/>
      <c r="M15" s="17" t="s">
        <v>162</v>
      </c>
    </row>
    <row r="16" spans="1:14" ht="50.1" customHeight="1">
      <c r="A16" s="2"/>
      <c r="B16" s="2"/>
      <c r="C16" s="25" t="s">
        <v>81</v>
      </c>
      <c r="D16" s="26" t="s">
        <v>90</v>
      </c>
      <c r="E16" s="26" t="s">
        <v>83</v>
      </c>
      <c r="F16" s="26" t="s">
        <v>84</v>
      </c>
      <c r="G16" s="26" t="s">
        <v>85</v>
      </c>
      <c r="H16" s="26" t="s">
        <v>86</v>
      </c>
      <c r="I16" s="26" t="s">
        <v>87</v>
      </c>
      <c r="J16" s="26" t="s">
        <v>88</v>
      </c>
      <c r="K16" s="26" t="s">
        <v>91</v>
      </c>
      <c r="L16" s="26" t="s">
        <v>92</v>
      </c>
      <c r="M16" s="26" t="s">
        <v>80</v>
      </c>
      <c r="N16" s="2"/>
    </row>
    <row r="17" spans="1:14" ht="39.950000000000003" customHeight="1">
      <c r="A17" s="2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"/>
    </row>
    <row r="18" spans="1:14" ht="39.950000000000003" customHeight="1">
      <c r="A18" s="2"/>
      <c r="B18" s="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"/>
    </row>
    <row r="19" spans="1:14" ht="39.950000000000003" customHeight="1">
      <c r="A19" s="2"/>
      <c r="B19" s="2"/>
      <c r="C19" s="25" t="s">
        <v>32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"/>
    </row>
    <row r="20" spans="1:14" ht="7.5" customHeight="1"/>
    <row r="21" spans="1:14" ht="6.75" customHeight="1"/>
  </sheetData>
  <phoneticPr fontId="3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M16"/>
  <sheetViews>
    <sheetView view="pageBreakPreview" zoomScaleNormal="100" zoomScaleSheetLayoutView="100" workbookViewId="0">
      <selection activeCell="P13" sqref="P13:Q13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9" width="15.625" customWidth="1"/>
    <col min="10" max="10" width="10.75" hidden="1" customWidth="1"/>
    <col min="11" max="11" width="0.75" customWidth="1"/>
    <col min="12" max="12" width="0.375" customWidth="1"/>
  </cols>
  <sheetData>
    <row r="1" spans="3:13" ht="60" customHeight="1"/>
    <row r="2" spans="3:13" ht="18.75" customHeight="1">
      <c r="C2" s="29" t="s">
        <v>96</v>
      </c>
      <c r="I2" s="17" t="s">
        <v>162</v>
      </c>
    </row>
    <row r="3" spans="3:13" s="2" customFormat="1" ht="17.45" customHeight="1">
      <c r="C3" s="167" t="s">
        <v>93</v>
      </c>
      <c r="D3" s="168" t="s">
        <v>5</v>
      </c>
      <c r="E3" s="168" t="s">
        <v>4</v>
      </c>
      <c r="F3" s="168" t="s">
        <v>2</v>
      </c>
      <c r="G3" s="168" t="s">
        <v>3</v>
      </c>
      <c r="H3" s="170" t="s">
        <v>94</v>
      </c>
      <c r="I3" s="165" t="s">
        <v>95</v>
      </c>
      <c r="J3" s="31" t="s">
        <v>32</v>
      </c>
    </row>
    <row r="4" spans="3:13" s="27" customFormat="1" ht="17.45" customHeight="1">
      <c r="C4" s="167"/>
      <c r="D4" s="169"/>
      <c r="E4" s="169"/>
      <c r="F4" s="169"/>
      <c r="G4" s="169"/>
      <c r="H4" s="169"/>
      <c r="I4" s="166"/>
      <c r="J4" s="32"/>
    </row>
    <row r="5" spans="3:13" s="2" customFormat="1" ht="35.1" customHeight="1">
      <c r="C5" s="96" t="s">
        <v>6</v>
      </c>
      <c r="D5" s="107">
        <f>+[1]R3!$E$28+[1]R3!$I$28+[2]R3!$E$29+[2]R3!$I$29</f>
        <v>466919754.98630136</v>
      </c>
      <c r="E5" s="107">
        <f>+[2]R3!$H$29+[1]R3!$H$28</f>
        <v>700000000</v>
      </c>
      <c r="F5" s="107" t="s">
        <v>155</v>
      </c>
      <c r="G5" s="107" t="s">
        <v>155</v>
      </c>
      <c r="H5" s="107">
        <f>SUM(D5:G5)</f>
        <v>1166919754.9863014</v>
      </c>
      <c r="I5" s="107">
        <f>+H5</f>
        <v>1166919754.9863014</v>
      </c>
      <c r="J5" s="34"/>
    </row>
    <row r="6" spans="3:13" s="2" customFormat="1" ht="35.1" customHeight="1">
      <c r="C6" s="33" t="s">
        <v>170</v>
      </c>
      <c r="D6" s="107" t="s">
        <v>154</v>
      </c>
      <c r="E6" s="107" t="s">
        <v>154</v>
      </c>
      <c r="F6" s="107" t="s">
        <v>154</v>
      </c>
      <c r="G6" s="107">
        <v>52527000</v>
      </c>
      <c r="H6" s="107">
        <f>SUM(G6)</f>
        <v>52527000</v>
      </c>
      <c r="I6" s="107" t="s">
        <v>154</v>
      </c>
      <c r="J6" s="34"/>
    </row>
    <row r="7" spans="3:13" s="2" customFormat="1" ht="35.1" customHeight="1">
      <c r="C7" s="33"/>
      <c r="D7" s="107"/>
      <c r="E7" s="107"/>
      <c r="F7" s="107"/>
      <c r="G7" s="107"/>
      <c r="H7" s="107"/>
      <c r="I7" s="107"/>
      <c r="J7" s="34"/>
    </row>
    <row r="8" spans="3:13" s="2" customFormat="1" ht="35.1" customHeight="1">
      <c r="C8" s="33"/>
      <c r="D8" s="107"/>
      <c r="E8" s="108"/>
      <c r="F8" s="108"/>
      <c r="G8" s="108"/>
      <c r="H8" s="108"/>
      <c r="I8" s="108"/>
      <c r="J8" s="34"/>
    </row>
    <row r="9" spans="3:13" s="2" customFormat="1" ht="35.1" customHeight="1">
      <c r="C9" s="36" t="s">
        <v>32</v>
      </c>
      <c r="D9" s="107">
        <f>SUM(D5:D8)</f>
        <v>466919754.98630136</v>
      </c>
      <c r="E9" s="107">
        <f>SUM(E5:E8)</f>
        <v>700000000</v>
      </c>
      <c r="F9" s="107" t="s">
        <v>155</v>
      </c>
      <c r="G9" s="107">
        <f>SUM(G5:G8)</f>
        <v>52527000</v>
      </c>
      <c r="H9" s="107">
        <f>SUM(H5:H8)</f>
        <v>1219446754.9863014</v>
      </c>
      <c r="I9" s="107">
        <f>SUM(I5:I8)</f>
        <v>1166919754.9863014</v>
      </c>
      <c r="J9" s="34"/>
      <c r="M9" s="97"/>
    </row>
    <row r="10" spans="3:13" s="2" customFormat="1" ht="4.9000000000000004" customHeight="1">
      <c r="C10" s="37"/>
      <c r="D10" s="38"/>
      <c r="E10" s="38"/>
      <c r="F10" s="38"/>
      <c r="G10" s="38"/>
      <c r="H10" s="38"/>
      <c r="I10" s="38"/>
      <c r="J10" s="38"/>
    </row>
    <row r="11" spans="3:13" ht="6.6" customHeight="1">
      <c r="C11" s="19"/>
      <c r="D11" s="19"/>
      <c r="E11" s="19"/>
      <c r="F11" s="19"/>
      <c r="G11" s="19"/>
      <c r="H11" s="19"/>
      <c r="I11" s="19"/>
    </row>
    <row r="12" spans="3:13" ht="1.9" customHeight="1"/>
    <row r="13" spans="3:13">
      <c r="H13" s="124"/>
    </row>
    <row r="15" spans="3:13">
      <c r="I15" s="105"/>
    </row>
    <row r="16" spans="3:13">
      <c r="D16" s="105"/>
    </row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1"/>
  <sheetViews>
    <sheetView view="pageBreakPreview" zoomScaleNormal="100" zoomScaleSheetLayoutView="100" workbookViewId="0">
      <selection activeCell="B35" sqref="B35"/>
    </sheetView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7" ht="49.5" customHeight="1"/>
    <row r="2" spans="2:7" ht="15.75" customHeight="1">
      <c r="B2" s="41" t="s">
        <v>97</v>
      </c>
      <c r="G2" s="42" t="s">
        <v>162</v>
      </c>
    </row>
    <row r="3" spans="2:7" s="2" customFormat="1" ht="23.1" customHeight="1">
      <c r="B3" s="170" t="s">
        <v>98</v>
      </c>
      <c r="C3" s="170" t="s">
        <v>99</v>
      </c>
      <c r="D3" s="170" t="s">
        <v>100</v>
      </c>
      <c r="E3" s="172" t="s">
        <v>101</v>
      </c>
      <c r="F3" s="173"/>
      <c r="G3" s="170" t="s">
        <v>102</v>
      </c>
    </row>
    <row r="4" spans="2:7" s="2" customFormat="1" ht="23.1" customHeight="1">
      <c r="B4" s="171"/>
      <c r="C4" s="171"/>
      <c r="D4" s="171"/>
      <c r="E4" s="39" t="s">
        <v>103</v>
      </c>
      <c r="F4" s="39" t="s">
        <v>104</v>
      </c>
      <c r="G4" s="171"/>
    </row>
    <row r="5" spans="2:7" s="2" customFormat="1" ht="27" customHeight="1">
      <c r="B5" s="35" t="s">
        <v>166</v>
      </c>
      <c r="C5" s="103">
        <v>4000109</v>
      </c>
      <c r="D5" s="98">
        <f>+'[3]Ｒ4.6'!$I$104</f>
        <v>3470006.0000000014</v>
      </c>
      <c r="E5" s="98">
        <f>+C5</f>
        <v>4000109</v>
      </c>
      <c r="F5" s="98">
        <v>0</v>
      </c>
      <c r="G5" s="98">
        <f>+C5+D5-E5-F5</f>
        <v>3470006.0000000019</v>
      </c>
    </row>
    <row r="6" spans="2:7" s="2" customFormat="1" ht="27" customHeight="1">
      <c r="B6" s="35"/>
      <c r="C6" s="103"/>
      <c r="D6" s="98"/>
      <c r="E6" s="98"/>
      <c r="F6" s="98"/>
      <c r="G6" s="98"/>
    </row>
    <row r="7" spans="2:7" s="2" customFormat="1" ht="27" customHeight="1">
      <c r="B7" s="35"/>
      <c r="C7" s="103"/>
      <c r="D7" s="98"/>
      <c r="E7" s="98"/>
      <c r="F7" s="98"/>
      <c r="G7" s="98"/>
    </row>
    <row r="8" spans="2:7" s="2" customFormat="1" ht="29.1" customHeight="1">
      <c r="B8" s="30" t="s">
        <v>32</v>
      </c>
      <c r="C8" s="98">
        <f>SUM(C5:C6)</f>
        <v>4000109</v>
      </c>
      <c r="D8" s="98">
        <f>SUM(D5:D6)</f>
        <v>3470006.0000000014</v>
      </c>
      <c r="E8" s="98">
        <f>SUM(E5:E6)</f>
        <v>4000109</v>
      </c>
      <c r="F8" s="98">
        <f>SUM(F5:F6)</f>
        <v>0</v>
      </c>
      <c r="G8" s="98">
        <f>SUM(G5:G6)</f>
        <v>3470006.0000000019</v>
      </c>
    </row>
    <row r="9" spans="2:7" ht="5.25" customHeight="1"/>
    <row r="11" spans="2:7">
      <c r="D11" s="123">
        <f>+G8-C8</f>
        <v>-530102.99999999814</v>
      </c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14"/>
  <sheetViews>
    <sheetView view="pageBreakPreview" zoomScaleNormal="100" zoomScaleSheetLayoutView="100" workbookViewId="0">
      <selection activeCell="P13" sqref="P13:Q13"/>
    </sheetView>
  </sheetViews>
  <sheetFormatPr defaultRowHeight="13.5"/>
  <cols>
    <col min="1" max="1" width="3.625" customWidth="1"/>
    <col min="2" max="3" width="14.625" customWidth="1"/>
    <col min="4" max="4" width="15.625" customWidth="1"/>
    <col min="5" max="10" width="8.125" customWidth="1"/>
    <col min="11" max="11" width="1" customWidth="1"/>
    <col min="12" max="12" width="1.5" customWidth="1"/>
  </cols>
  <sheetData>
    <row r="1" spans="2:10" ht="33.75" customHeight="1"/>
    <row r="2" spans="2:10">
      <c r="B2" s="29" t="s">
        <v>105</v>
      </c>
      <c r="J2" s="43"/>
    </row>
    <row r="3" spans="2:10">
      <c r="B3" s="29" t="s">
        <v>106</v>
      </c>
      <c r="C3" s="44"/>
      <c r="D3" s="44"/>
      <c r="I3" s="196" t="s">
        <v>163</v>
      </c>
      <c r="J3" s="197"/>
    </row>
    <row r="4" spans="2:10" ht="24.95" customHeight="1">
      <c r="B4" s="198" t="s">
        <v>41</v>
      </c>
      <c r="C4" s="198"/>
      <c r="D4" s="45" t="s">
        <v>107</v>
      </c>
      <c r="E4" s="198" t="s">
        <v>108</v>
      </c>
      <c r="F4" s="198"/>
      <c r="G4" s="199" t="s">
        <v>109</v>
      </c>
      <c r="H4" s="198"/>
      <c r="I4" s="198" t="s">
        <v>110</v>
      </c>
      <c r="J4" s="198"/>
    </row>
    <row r="5" spans="2:10" ht="24.95" customHeight="1">
      <c r="B5" s="190" t="s">
        <v>111</v>
      </c>
      <c r="C5" s="191"/>
      <c r="D5" s="46"/>
      <c r="E5" s="182"/>
      <c r="F5" s="183"/>
      <c r="G5" s="182"/>
      <c r="H5" s="183"/>
      <c r="I5" s="182"/>
      <c r="J5" s="183"/>
    </row>
    <row r="6" spans="2:10" ht="24.95" customHeight="1">
      <c r="B6" s="192"/>
      <c r="C6" s="193"/>
      <c r="D6" s="47"/>
      <c r="E6" s="182"/>
      <c r="F6" s="183"/>
      <c r="G6" s="182"/>
      <c r="H6" s="183"/>
      <c r="I6" s="182"/>
      <c r="J6" s="183"/>
    </row>
    <row r="7" spans="2:10" ht="24.95" customHeight="1">
      <c r="B7" s="194"/>
      <c r="C7" s="195"/>
      <c r="D7" s="48" t="s">
        <v>112</v>
      </c>
      <c r="E7" s="180"/>
      <c r="F7" s="181"/>
      <c r="G7" s="182"/>
      <c r="H7" s="183"/>
      <c r="I7" s="180"/>
      <c r="J7" s="181"/>
    </row>
    <row r="8" spans="2:10" ht="24.95" customHeight="1">
      <c r="B8" s="174" t="s">
        <v>113</v>
      </c>
      <c r="C8" s="175"/>
      <c r="D8" s="104" t="s">
        <v>159</v>
      </c>
      <c r="E8" s="184" t="s">
        <v>160</v>
      </c>
      <c r="F8" s="185"/>
      <c r="G8" s="186">
        <v>3359565</v>
      </c>
      <c r="H8" s="187"/>
      <c r="I8" s="188" t="s">
        <v>164</v>
      </c>
      <c r="J8" s="189"/>
    </row>
    <row r="9" spans="2:10" ht="24.95" customHeight="1">
      <c r="B9" s="176"/>
      <c r="C9" s="177"/>
      <c r="D9" s="109" t="s">
        <v>167</v>
      </c>
      <c r="E9" s="184" t="s">
        <v>168</v>
      </c>
      <c r="F9" s="185"/>
      <c r="G9" s="186">
        <f>3529970-G8</f>
        <v>170405</v>
      </c>
      <c r="H9" s="187"/>
      <c r="I9" s="188" t="s">
        <v>169</v>
      </c>
      <c r="J9" s="189"/>
    </row>
    <row r="10" spans="2:10" ht="24.95" customHeight="1">
      <c r="B10" s="178"/>
      <c r="C10" s="179"/>
      <c r="D10" s="49" t="s">
        <v>112</v>
      </c>
      <c r="E10" s="180"/>
      <c r="F10" s="181"/>
      <c r="G10" s="186">
        <f>SUM(G8:H9)</f>
        <v>3529970</v>
      </c>
      <c r="H10" s="187"/>
      <c r="I10" s="180"/>
      <c r="J10" s="181"/>
    </row>
    <row r="11" spans="2:10" ht="24.95" customHeight="1">
      <c r="B11" s="182" t="s">
        <v>70</v>
      </c>
      <c r="C11" s="183"/>
      <c r="D11" s="50"/>
      <c r="E11" s="180"/>
      <c r="F11" s="181"/>
      <c r="G11" s="186">
        <f>+G7+G10</f>
        <v>3529970</v>
      </c>
      <c r="H11" s="187"/>
      <c r="I11" s="180"/>
      <c r="J11" s="181"/>
    </row>
    <row r="12" spans="2:10" ht="3.75" customHeight="1"/>
    <row r="13" spans="2:10" ht="12" customHeight="1"/>
    <row r="14" spans="2:10">
      <c r="G14" s="105"/>
    </row>
  </sheetData>
  <mergeCells count="29">
    <mergeCell ref="B5:C7"/>
    <mergeCell ref="E7:F7"/>
    <mergeCell ref="I7:J7"/>
    <mergeCell ref="I3:J3"/>
    <mergeCell ref="B4:C4"/>
    <mergeCell ref="E4:F4"/>
    <mergeCell ref="G4:H4"/>
    <mergeCell ref="I4:J4"/>
    <mergeCell ref="G7:H7"/>
    <mergeCell ref="E5:F5"/>
    <mergeCell ref="G5:H5"/>
    <mergeCell ref="I5:J5"/>
    <mergeCell ref="E6:F6"/>
    <mergeCell ref="G6:H6"/>
    <mergeCell ref="I6:J6"/>
    <mergeCell ref="B8:C10"/>
    <mergeCell ref="E10:F10"/>
    <mergeCell ref="I10:J10"/>
    <mergeCell ref="B11:C11"/>
    <mergeCell ref="E11:F11"/>
    <mergeCell ref="I11:J11"/>
    <mergeCell ref="E8:F8"/>
    <mergeCell ref="G8:H8"/>
    <mergeCell ref="I8:J8"/>
    <mergeCell ref="G9:H9"/>
    <mergeCell ref="I9:J9"/>
    <mergeCell ref="E9:F9"/>
    <mergeCell ref="G10:H10"/>
    <mergeCell ref="G11:H11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scale="1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C12"/>
  <sheetViews>
    <sheetView view="pageBreakPreview" zoomScale="200" zoomScaleNormal="178" zoomScaleSheetLayoutView="200" workbookViewId="0">
      <selection activeCell="P13" sqref="P13:Q13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2:3" ht="24.75" customHeight="1"/>
    <row r="2" spans="2:3" ht="10.5" customHeight="1">
      <c r="B2" s="200" t="s">
        <v>171</v>
      </c>
      <c r="C2" s="201"/>
    </row>
    <row r="3" spans="2:3" ht="9.75" customHeight="1">
      <c r="B3" s="71" t="s">
        <v>137</v>
      </c>
      <c r="C3" s="72" t="s">
        <v>162</v>
      </c>
    </row>
    <row r="4" spans="2:3" ht="18.95" customHeight="1">
      <c r="B4" s="73" t="s">
        <v>158</v>
      </c>
      <c r="C4" s="73" t="s">
        <v>102</v>
      </c>
    </row>
    <row r="5" spans="2:3" ht="15" customHeight="1">
      <c r="B5" s="74" t="s">
        <v>138</v>
      </c>
      <c r="C5" s="101"/>
    </row>
    <row r="6" spans="2:3" ht="15" customHeight="1">
      <c r="B6" s="134" t="s">
        <v>172</v>
      </c>
      <c r="C6" s="135">
        <f>+[4]ＣＦ!$L$54</f>
        <v>21770155</v>
      </c>
    </row>
    <row r="7" spans="2:3" ht="15" customHeight="1">
      <c r="B7" s="74" t="s">
        <v>173</v>
      </c>
      <c r="C7" s="101">
        <f>+[4]ＣＦ!$L$58</f>
        <v>310717</v>
      </c>
    </row>
    <row r="8" spans="2:3" ht="15" customHeight="1">
      <c r="B8" s="132" t="s">
        <v>139</v>
      </c>
      <c r="C8" s="133"/>
    </row>
    <row r="9" spans="2:3" ht="15" customHeight="1">
      <c r="B9" s="74"/>
      <c r="C9" s="101"/>
    </row>
    <row r="10" spans="2:3" ht="15" customHeight="1">
      <c r="B10" s="74"/>
      <c r="C10" s="101"/>
    </row>
    <row r="11" spans="2:3" ht="15" customHeight="1">
      <c r="B11" s="75" t="s">
        <v>157</v>
      </c>
      <c r="C11" s="101">
        <f>SUM(C5:C10)</f>
        <v>22080872</v>
      </c>
    </row>
    <row r="12" spans="2:3" ht="1.9" customHeight="1"/>
  </sheetData>
  <mergeCells count="1">
    <mergeCell ref="B2:C2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64"/>
  <sheetViews>
    <sheetView showGridLines="0" view="pageBreakPreview" topLeftCell="A7" zoomScaleNormal="100" zoomScaleSheetLayoutView="100" workbookViewId="0">
      <pane xSplit="12" topLeftCell="M1" activePane="topRight" state="frozen"/>
      <selection activeCell="P13" sqref="P13:Q13"/>
      <selection pane="topRight" activeCell="S39" sqref="S39"/>
    </sheetView>
  </sheetViews>
  <sheetFormatPr defaultRowHeight="13.5"/>
  <cols>
    <col min="1" max="1" width="0.375" style="1" customWidth="1"/>
    <col min="2" max="2" width="1.25" style="1" customWidth="1"/>
    <col min="3" max="11" width="2.125" style="1" customWidth="1"/>
    <col min="12" max="12" width="9.25" style="1" customWidth="1"/>
    <col min="13" max="20" width="16.125" style="1" customWidth="1"/>
    <col min="21" max="21" width="0.875" style="1" customWidth="1"/>
    <col min="22" max="22" width="16.125" style="1" customWidth="1"/>
  </cols>
  <sheetData>
    <row r="1" spans="2:20" s="1" customFormat="1" ht="21" customHeight="1">
      <c r="B1" s="208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5"/>
      <c r="N1" s="5"/>
    </row>
    <row r="2" spans="2:20" s="1" customFormat="1" ht="15.75" customHeight="1">
      <c r="B2" s="21" t="s">
        <v>146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5"/>
      <c r="N2" s="5"/>
      <c r="T2" s="77" t="s">
        <v>161</v>
      </c>
    </row>
    <row r="3" spans="2:20" s="1" customFormat="1" ht="18.95" customHeight="1">
      <c r="B3" s="207" t="s">
        <v>98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2" t="s">
        <v>63</v>
      </c>
      <c r="N3" s="202" t="s">
        <v>140</v>
      </c>
      <c r="O3" s="202" t="s">
        <v>141</v>
      </c>
      <c r="P3" s="202" t="s">
        <v>142</v>
      </c>
      <c r="Q3" s="202" t="s">
        <v>143</v>
      </c>
      <c r="R3" s="204" t="s">
        <v>144</v>
      </c>
      <c r="S3" s="206" t="s">
        <v>145</v>
      </c>
      <c r="T3" s="206" t="s">
        <v>32</v>
      </c>
    </row>
    <row r="4" spans="2:20" s="1" customFormat="1" ht="18.95" customHeight="1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3"/>
      <c r="N4" s="203"/>
      <c r="O4" s="203"/>
      <c r="P4" s="203"/>
      <c r="Q4" s="203"/>
      <c r="R4" s="205"/>
      <c r="S4" s="207"/>
      <c r="T4" s="207"/>
    </row>
    <row r="5" spans="2:20" s="1" customFormat="1" ht="15.75" customHeight="1">
      <c r="B5" s="78"/>
      <c r="C5" s="10" t="s">
        <v>147</v>
      </c>
      <c r="D5" s="10"/>
      <c r="E5" s="16"/>
      <c r="F5" s="10"/>
      <c r="G5" s="10"/>
      <c r="H5" s="10"/>
      <c r="I5" s="10"/>
      <c r="J5" s="16"/>
      <c r="K5" s="16"/>
      <c r="L5" s="79"/>
      <c r="M5" s="80"/>
      <c r="N5" s="80"/>
      <c r="O5" s="80"/>
      <c r="P5" s="80"/>
      <c r="Q5" s="15"/>
      <c r="R5" s="80"/>
      <c r="S5" s="99">
        <f>+S6+S21</f>
        <v>267267559</v>
      </c>
      <c r="T5" s="99">
        <f>SUM(M5:S5)</f>
        <v>267267559</v>
      </c>
    </row>
    <row r="6" spans="2:20" s="1" customFormat="1" ht="15.75" customHeight="1">
      <c r="B6" s="78"/>
      <c r="C6" s="10"/>
      <c r="D6" s="10" t="s">
        <v>148</v>
      </c>
      <c r="E6" s="10"/>
      <c r="F6" s="10"/>
      <c r="G6" s="10"/>
      <c r="H6" s="10"/>
      <c r="I6" s="10"/>
      <c r="J6" s="16"/>
      <c r="K6" s="16"/>
      <c r="L6" s="79"/>
      <c r="M6" s="80"/>
      <c r="N6" s="80"/>
      <c r="O6" s="80"/>
      <c r="P6" s="80"/>
      <c r="Q6" s="15"/>
      <c r="R6" s="80"/>
      <c r="S6" s="99">
        <f>+S7+S12+S17</f>
        <v>258764189</v>
      </c>
      <c r="T6" s="99">
        <f t="shared" ref="T6:T28" si="0">SUM(M6:S6)</f>
        <v>258764189</v>
      </c>
    </row>
    <row r="7" spans="2:20" s="1" customFormat="1" ht="15.75" customHeight="1">
      <c r="B7" s="78"/>
      <c r="C7" s="10"/>
      <c r="D7" s="10"/>
      <c r="E7" s="10" t="s">
        <v>7</v>
      </c>
      <c r="F7" s="10"/>
      <c r="G7" s="10"/>
      <c r="H7" s="10"/>
      <c r="I7" s="10"/>
      <c r="J7" s="16"/>
      <c r="K7" s="16"/>
      <c r="L7" s="79"/>
      <c r="M7" s="80"/>
      <c r="N7" s="80"/>
      <c r="O7" s="80"/>
      <c r="P7" s="80"/>
      <c r="Q7" s="15"/>
      <c r="R7" s="80"/>
      <c r="S7" s="99">
        <f>SUM(S8:S11)</f>
        <v>45598182</v>
      </c>
      <c r="T7" s="99">
        <f t="shared" si="0"/>
        <v>45598182</v>
      </c>
    </row>
    <row r="8" spans="2:20" s="1" customFormat="1" ht="15.75" customHeight="1">
      <c r="B8" s="78"/>
      <c r="C8" s="10"/>
      <c r="D8" s="10"/>
      <c r="E8" s="10"/>
      <c r="F8" s="10" t="s">
        <v>8</v>
      </c>
      <c r="G8" s="10"/>
      <c r="H8" s="10"/>
      <c r="I8" s="10"/>
      <c r="J8" s="16"/>
      <c r="K8" s="16"/>
      <c r="L8" s="79"/>
      <c r="M8" s="80"/>
      <c r="N8" s="80"/>
      <c r="O8" s="80"/>
      <c r="P8" s="80"/>
      <c r="Q8" s="15"/>
      <c r="R8" s="80"/>
      <c r="S8" s="99">
        <f>22397100+13782901+7792010+39132-引当金!E5</f>
        <v>40011034</v>
      </c>
      <c r="T8" s="99">
        <f t="shared" si="0"/>
        <v>40011034</v>
      </c>
    </row>
    <row r="9" spans="2:20" s="1" customFormat="1" ht="15.75" customHeight="1">
      <c r="B9" s="78"/>
      <c r="C9" s="10"/>
      <c r="D9" s="10"/>
      <c r="E9" s="10"/>
      <c r="F9" s="10" t="s">
        <v>9</v>
      </c>
      <c r="G9" s="10"/>
      <c r="H9" s="10"/>
      <c r="I9" s="10"/>
      <c r="J9" s="16"/>
      <c r="K9" s="16"/>
      <c r="L9" s="79"/>
      <c r="M9" s="80"/>
      <c r="N9" s="80"/>
      <c r="O9" s="80"/>
      <c r="P9" s="80"/>
      <c r="Q9" s="15"/>
      <c r="R9" s="80"/>
      <c r="S9" s="99">
        <f>+引当金!D5</f>
        <v>3470006.0000000014</v>
      </c>
      <c r="T9" s="99">
        <f t="shared" si="0"/>
        <v>3470006.0000000014</v>
      </c>
    </row>
    <row r="10" spans="2:20" s="1" customFormat="1" ht="15.75" customHeight="1">
      <c r="B10" s="78"/>
      <c r="C10" s="10"/>
      <c r="D10" s="10"/>
      <c r="E10" s="10"/>
      <c r="F10" s="10" t="s">
        <v>10</v>
      </c>
      <c r="G10" s="10"/>
      <c r="H10" s="10"/>
      <c r="I10" s="10"/>
      <c r="J10" s="16"/>
      <c r="K10" s="16"/>
      <c r="L10" s="79"/>
      <c r="M10" s="80"/>
      <c r="N10" s="80"/>
      <c r="O10" s="80"/>
      <c r="P10" s="80"/>
      <c r="Q10" s="15"/>
      <c r="R10" s="80"/>
      <c r="S10" s="99" t="s">
        <v>156</v>
      </c>
      <c r="T10" s="99" t="s">
        <v>156</v>
      </c>
    </row>
    <row r="11" spans="2:20" s="1" customFormat="1" ht="15.75" customHeight="1">
      <c r="B11" s="78"/>
      <c r="C11" s="10"/>
      <c r="D11" s="10"/>
      <c r="E11" s="10"/>
      <c r="F11" s="10" t="s">
        <v>3</v>
      </c>
      <c r="G11" s="10"/>
      <c r="H11" s="10"/>
      <c r="I11" s="10"/>
      <c r="J11" s="16"/>
      <c r="K11" s="16"/>
      <c r="L11" s="79"/>
      <c r="M11" s="80"/>
      <c r="N11" s="80"/>
      <c r="O11" s="80"/>
      <c r="P11" s="80"/>
      <c r="Q11" s="15"/>
      <c r="R11" s="80"/>
      <c r="S11" s="99">
        <f>+[5]性質別支出一覧表!$M$8</f>
        <v>2117142</v>
      </c>
      <c r="T11" s="99">
        <f t="shared" si="0"/>
        <v>2117142</v>
      </c>
    </row>
    <row r="12" spans="2:20" s="1" customFormat="1" ht="15.75" customHeight="1">
      <c r="B12" s="78"/>
      <c r="C12" s="10"/>
      <c r="D12" s="10"/>
      <c r="E12" s="10" t="s">
        <v>11</v>
      </c>
      <c r="F12" s="10"/>
      <c r="G12" s="10"/>
      <c r="H12" s="10"/>
      <c r="I12" s="10"/>
      <c r="J12" s="16"/>
      <c r="K12" s="16"/>
      <c r="L12" s="79"/>
      <c r="M12" s="80"/>
      <c r="N12" s="80"/>
      <c r="O12" s="80"/>
      <c r="P12" s="80"/>
      <c r="Q12" s="15"/>
      <c r="R12" s="80"/>
      <c r="S12" s="99">
        <f>SUM(S13:S16)</f>
        <v>212009454</v>
      </c>
      <c r="T12" s="99">
        <f t="shared" si="0"/>
        <v>212009454</v>
      </c>
    </row>
    <row r="13" spans="2:20" s="1" customFormat="1" ht="15.75" customHeight="1">
      <c r="B13" s="78"/>
      <c r="C13" s="10"/>
      <c r="D13" s="10"/>
      <c r="E13" s="10"/>
      <c r="F13" s="10" t="s">
        <v>12</v>
      </c>
      <c r="G13" s="10"/>
      <c r="H13" s="10"/>
      <c r="I13" s="10"/>
      <c r="J13" s="16"/>
      <c r="K13" s="16"/>
      <c r="L13" s="79"/>
      <c r="M13" s="80"/>
      <c r="N13" s="80"/>
      <c r="O13" s="80"/>
      <c r="P13" s="80"/>
      <c r="Q13" s="15"/>
      <c r="R13" s="80"/>
      <c r="S13" s="99">
        <f>+[6]性質別支出一覧表!$N$35</f>
        <v>60057241</v>
      </c>
      <c r="T13" s="99">
        <f t="shared" si="0"/>
        <v>60057241</v>
      </c>
    </row>
    <row r="14" spans="2:20" s="1" customFormat="1" ht="15.75" customHeight="1">
      <c r="B14" s="78"/>
      <c r="C14" s="10"/>
      <c r="D14" s="10"/>
      <c r="E14" s="10"/>
      <c r="F14" s="10" t="s">
        <v>13</v>
      </c>
      <c r="G14" s="10"/>
      <c r="H14" s="10"/>
      <c r="I14" s="10"/>
      <c r="J14" s="16"/>
      <c r="K14" s="16"/>
      <c r="L14" s="79"/>
      <c r="M14" s="80"/>
      <c r="N14" s="80"/>
      <c r="O14" s="80"/>
      <c r="P14" s="80"/>
      <c r="Q14" s="15"/>
      <c r="R14" s="80"/>
      <c r="S14" s="99">
        <f>+[6]性質別支出一覧表!$O$35</f>
        <v>6030112</v>
      </c>
      <c r="T14" s="99">
        <f t="shared" si="0"/>
        <v>6030112</v>
      </c>
    </row>
    <row r="15" spans="2:20" s="1" customFormat="1" ht="15.75" customHeight="1">
      <c r="B15" s="78"/>
      <c r="C15" s="10"/>
      <c r="D15" s="10"/>
      <c r="E15" s="10"/>
      <c r="F15" s="10" t="s">
        <v>14</v>
      </c>
      <c r="G15" s="10"/>
      <c r="H15" s="10"/>
      <c r="I15" s="10"/>
      <c r="J15" s="16"/>
      <c r="K15" s="16"/>
      <c r="L15" s="79"/>
      <c r="M15" s="80"/>
      <c r="N15" s="80"/>
      <c r="O15" s="80"/>
      <c r="P15" s="80"/>
      <c r="Q15" s="15"/>
      <c r="R15" s="80"/>
      <c r="S15" s="99">
        <f>+[9]R3固定資産台帳!$AE$31</f>
        <v>145922101</v>
      </c>
      <c r="T15" s="99">
        <f t="shared" si="0"/>
        <v>145922101</v>
      </c>
    </row>
    <row r="16" spans="2:20" s="1" customFormat="1" ht="15.75" customHeight="1">
      <c r="B16" s="78"/>
      <c r="C16" s="10"/>
      <c r="D16" s="10"/>
      <c r="E16" s="10"/>
      <c r="F16" s="10" t="s">
        <v>3</v>
      </c>
      <c r="G16" s="10"/>
      <c r="H16" s="10"/>
      <c r="I16" s="10"/>
      <c r="J16" s="16"/>
      <c r="K16" s="16"/>
      <c r="L16" s="79"/>
      <c r="M16" s="80"/>
      <c r="N16" s="80"/>
      <c r="O16" s="80"/>
      <c r="P16" s="80"/>
      <c r="Q16" s="15"/>
      <c r="R16" s="80"/>
      <c r="S16" s="99" t="s">
        <v>155</v>
      </c>
      <c r="T16" s="99" t="s">
        <v>155</v>
      </c>
    </row>
    <row r="17" spans="2:20" s="1" customFormat="1" ht="15.75" customHeight="1">
      <c r="B17" s="78"/>
      <c r="C17" s="10"/>
      <c r="D17" s="10"/>
      <c r="E17" s="10" t="s">
        <v>35</v>
      </c>
      <c r="F17" s="10"/>
      <c r="G17" s="10"/>
      <c r="H17" s="10"/>
      <c r="I17" s="10"/>
      <c r="J17" s="16"/>
      <c r="K17" s="16"/>
      <c r="L17" s="79"/>
      <c r="M17" s="80"/>
      <c r="N17" s="131"/>
      <c r="O17" s="131"/>
      <c r="P17" s="80"/>
      <c r="Q17" s="15"/>
      <c r="R17" s="80"/>
      <c r="S17" s="99">
        <f>SUM(S18:S20)</f>
        <v>1156553</v>
      </c>
      <c r="T17" s="99">
        <f t="shared" si="0"/>
        <v>1156553</v>
      </c>
    </row>
    <row r="18" spans="2:20" s="1" customFormat="1" ht="15.75" customHeight="1">
      <c r="B18" s="78"/>
      <c r="C18" s="10"/>
      <c r="D18" s="10"/>
      <c r="E18" s="16"/>
      <c r="F18" s="16" t="s">
        <v>15</v>
      </c>
      <c r="G18" s="16"/>
      <c r="H18" s="10"/>
      <c r="I18" s="10"/>
      <c r="J18" s="16"/>
      <c r="K18" s="16"/>
      <c r="L18" s="79"/>
      <c r="M18" s="80"/>
      <c r="N18" s="131"/>
      <c r="O18" s="131"/>
      <c r="P18" s="80"/>
      <c r="Q18" s="15"/>
      <c r="R18" s="80"/>
      <c r="S18" s="99" t="s">
        <v>156</v>
      </c>
      <c r="T18" s="99" t="s">
        <v>156</v>
      </c>
    </row>
    <row r="19" spans="2:20" s="1" customFormat="1" ht="15.75" customHeight="1">
      <c r="B19" s="81"/>
      <c r="C19" s="82"/>
      <c r="D19" s="82"/>
      <c r="E19" s="38"/>
      <c r="F19" s="82" t="s">
        <v>16</v>
      </c>
      <c r="G19" s="82"/>
      <c r="H19" s="82"/>
      <c r="I19" s="82"/>
      <c r="J19" s="38"/>
      <c r="K19" s="38"/>
      <c r="L19" s="136"/>
      <c r="M19" s="80"/>
      <c r="N19" s="131"/>
      <c r="O19" s="131"/>
      <c r="P19" s="80"/>
      <c r="Q19" s="15"/>
      <c r="R19" s="80"/>
      <c r="S19" s="99" t="s">
        <v>156</v>
      </c>
      <c r="T19" s="99" t="s">
        <v>156</v>
      </c>
    </row>
    <row r="20" spans="2:20" s="1" customFormat="1" ht="15.75" customHeight="1">
      <c r="B20" s="78"/>
      <c r="C20" s="10"/>
      <c r="D20" s="10"/>
      <c r="E20" s="16"/>
      <c r="F20" s="10" t="s">
        <v>1</v>
      </c>
      <c r="G20" s="10"/>
      <c r="H20" s="10"/>
      <c r="I20" s="10"/>
      <c r="J20" s="16"/>
      <c r="K20" s="16"/>
      <c r="L20" s="79"/>
      <c r="M20" s="80"/>
      <c r="N20" s="131"/>
      <c r="O20" s="131"/>
      <c r="P20" s="80"/>
      <c r="Q20" s="15"/>
      <c r="R20" s="80"/>
      <c r="S20" s="99">
        <f>+[5]役務費!$H$6</f>
        <v>1156553</v>
      </c>
      <c r="T20" s="99">
        <f t="shared" si="0"/>
        <v>1156553</v>
      </c>
    </row>
    <row r="21" spans="2:20" s="1" customFormat="1" ht="15.75" customHeight="1">
      <c r="B21" s="83"/>
      <c r="C21" s="6"/>
      <c r="D21" s="8" t="s">
        <v>17</v>
      </c>
      <c r="E21" s="8"/>
      <c r="F21" s="6"/>
      <c r="G21" s="6"/>
      <c r="H21" s="6"/>
      <c r="I21" s="6"/>
      <c r="J21" s="2"/>
      <c r="K21" s="2"/>
      <c r="L21" s="84"/>
      <c r="M21" s="80"/>
      <c r="N21" s="131"/>
      <c r="O21" s="131"/>
      <c r="P21" s="80"/>
      <c r="Q21" s="15"/>
      <c r="R21" s="80"/>
      <c r="S21" s="99">
        <f>SUM(S22:S25)</f>
        <v>8503370</v>
      </c>
      <c r="T21" s="99">
        <f t="shared" si="0"/>
        <v>8503370</v>
      </c>
    </row>
    <row r="22" spans="2:20" s="1" customFormat="1" ht="15.75" customHeight="1">
      <c r="B22" s="78"/>
      <c r="C22" s="10"/>
      <c r="D22" s="10"/>
      <c r="E22" s="10" t="s">
        <v>18</v>
      </c>
      <c r="F22" s="10"/>
      <c r="G22" s="10"/>
      <c r="H22" s="10"/>
      <c r="I22" s="10"/>
      <c r="J22" s="16"/>
      <c r="K22" s="16"/>
      <c r="L22" s="79"/>
      <c r="M22" s="80"/>
      <c r="N22" s="131"/>
      <c r="O22" s="131"/>
      <c r="P22" s="80"/>
      <c r="Q22" s="15"/>
      <c r="R22" s="80"/>
      <c r="S22" s="99">
        <f>+[5]性質別支出一覧表!$M$25+[5]性質別支出一覧表!$Q$35+[5]性質別支出一覧表!$M$26-S25-S20</f>
        <v>3529970</v>
      </c>
      <c r="T22" s="99">
        <f>SUM(M22:S22)</f>
        <v>3529970</v>
      </c>
    </row>
    <row r="23" spans="2:20" s="1" customFormat="1" ht="15.75" customHeight="1">
      <c r="B23" s="83"/>
      <c r="C23" s="6"/>
      <c r="D23" s="6"/>
      <c r="E23" s="6" t="s">
        <v>19</v>
      </c>
      <c r="F23" s="6"/>
      <c r="G23" s="6"/>
      <c r="H23" s="6"/>
      <c r="I23" s="6"/>
      <c r="J23" s="2"/>
      <c r="K23" s="2"/>
      <c r="L23" s="84"/>
      <c r="M23" s="80"/>
      <c r="N23" s="80"/>
      <c r="O23" s="80"/>
      <c r="P23" s="80"/>
      <c r="Q23" s="15"/>
      <c r="R23" s="80"/>
      <c r="S23" s="99">
        <f>+[6]職員手当等!$L$17</f>
        <v>300000</v>
      </c>
      <c r="T23" s="99">
        <f t="shared" si="0"/>
        <v>300000</v>
      </c>
    </row>
    <row r="24" spans="2:20" s="1" customFormat="1" ht="15.75" customHeight="1">
      <c r="B24" s="78"/>
      <c r="C24" s="10"/>
      <c r="D24" s="10"/>
      <c r="E24" s="10" t="s">
        <v>20</v>
      </c>
      <c r="F24" s="10"/>
      <c r="G24" s="10"/>
      <c r="H24" s="10"/>
      <c r="I24" s="10"/>
      <c r="J24" s="16"/>
      <c r="K24" s="16"/>
      <c r="L24" s="79"/>
      <c r="M24" s="80"/>
      <c r="N24" s="80"/>
      <c r="O24" s="80"/>
      <c r="P24" s="80"/>
      <c r="Q24" s="15"/>
      <c r="R24" s="80"/>
      <c r="S24" s="99" t="s">
        <v>156</v>
      </c>
      <c r="T24" s="99" t="s">
        <v>156</v>
      </c>
    </row>
    <row r="25" spans="2:20" s="1" customFormat="1" ht="15.75" customHeight="1">
      <c r="B25" s="83"/>
      <c r="C25" s="6"/>
      <c r="D25" s="6"/>
      <c r="E25" s="6" t="s">
        <v>149</v>
      </c>
      <c r="F25" s="6"/>
      <c r="G25" s="6"/>
      <c r="H25" s="6"/>
      <c r="I25" s="6"/>
      <c r="J25" s="2"/>
      <c r="K25" s="2"/>
      <c r="L25" s="84"/>
      <c r="M25" s="80"/>
      <c r="N25" s="80"/>
      <c r="O25" s="80"/>
      <c r="P25" s="80"/>
      <c r="Q25" s="15"/>
      <c r="R25" s="80"/>
      <c r="S25" s="99">
        <f>+[6]性質別支出一覧表!$Q$28+[6]性質別支出一覧表!$Q$29</f>
        <v>4673400</v>
      </c>
      <c r="T25" s="99">
        <f t="shared" si="0"/>
        <v>4673400</v>
      </c>
    </row>
    <row r="26" spans="2:20" s="1" customFormat="1" ht="15.75" customHeight="1">
      <c r="B26" s="78"/>
      <c r="C26" s="88" t="s">
        <v>21</v>
      </c>
      <c r="D26" s="88"/>
      <c r="E26" s="10"/>
      <c r="F26" s="10"/>
      <c r="G26" s="10"/>
      <c r="H26" s="10"/>
      <c r="I26" s="10"/>
      <c r="J26" s="16"/>
      <c r="K26" s="16"/>
      <c r="L26" s="79"/>
      <c r="M26" s="80"/>
      <c r="N26" s="80"/>
      <c r="O26" s="80"/>
      <c r="P26" s="80"/>
      <c r="Q26" s="15"/>
      <c r="R26" s="80"/>
      <c r="S26" s="99">
        <f>SUM(S27:S28)</f>
        <v>133462361</v>
      </c>
      <c r="T26" s="99">
        <f t="shared" si="0"/>
        <v>133462361</v>
      </c>
    </row>
    <row r="27" spans="2:20" s="1" customFormat="1" ht="15.75" customHeight="1">
      <c r="B27" s="78"/>
      <c r="C27" s="10"/>
      <c r="D27" s="10" t="s">
        <v>22</v>
      </c>
      <c r="E27" s="88"/>
      <c r="F27" s="10"/>
      <c r="G27" s="10"/>
      <c r="H27" s="10"/>
      <c r="I27" s="10"/>
      <c r="J27" s="89"/>
      <c r="K27" s="89"/>
      <c r="L27" s="90"/>
      <c r="M27" s="80"/>
      <c r="N27" s="80"/>
      <c r="O27" s="80"/>
      <c r="P27" s="80"/>
      <c r="Q27" s="15"/>
      <c r="R27" s="80"/>
      <c r="S27" s="99">
        <f>+[7]使用料!$E$18</f>
        <v>119388060</v>
      </c>
      <c r="T27" s="99">
        <f>SUM(M27:S27)</f>
        <v>119388060</v>
      </c>
    </row>
    <row r="28" spans="2:20" s="1" customFormat="1" ht="15.75" customHeight="1">
      <c r="B28" s="83"/>
      <c r="C28" s="6"/>
      <c r="D28" s="6" t="s">
        <v>3</v>
      </c>
      <c r="E28" s="6"/>
      <c r="F28" s="2"/>
      <c r="G28" s="6"/>
      <c r="H28" s="6"/>
      <c r="I28" s="6"/>
      <c r="J28" s="91"/>
      <c r="K28" s="91"/>
      <c r="L28" s="92"/>
      <c r="M28" s="80"/>
      <c r="N28" s="80"/>
      <c r="O28" s="80"/>
      <c r="P28" s="80"/>
      <c r="Q28" s="15"/>
      <c r="R28" s="80"/>
      <c r="S28" s="99">
        <f>+[7]歳入!$B$7+[7]雑入!$K$16+[8]引当金!$H$30</f>
        <v>14074301</v>
      </c>
      <c r="T28" s="99">
        <f t="shared" si="0"/>
        <v>14074301</v>
      </c>
    </row>
    <row r="29" spans="2:20" s="1" customFormat="1" ht="15.75" customHeight="1">
      <c r="B29" s="78" t="s">
        <v>23</v>
      </c>
      <c r="C29" s="10"/>
      <c r="D29" s="10"/>
      <c r="E29" s="10"/>
      <c r="F29" s="11"/>
      <c r="G29" s="11"/>
      <c r="H29" s="11"/>
      <c r="I29" s="11"/>
      <c r="J29" s="86"/>
      <c r="K29" s="86"/>
      <c r="L29" s="87"/>
      <c r="M29" s="80"/>
      <c r="N29" s="80"/>
      <c r="O29" s="80"/>
      <c r="P29" s="80"/>
      <c r="Q29" s="15"/>
      <c r="R29" s="80"/>
      <c r="S29" s="100">
        <f>+S5-S26</f>
        <v>133805198</v>
      </c>
      <c r="T29" s="100">
        <f>SUM(M29:S29)</f>
        <v>133805198</v>
      </c>
    </row>
    <row r="30" spans="2:20" s="1" customFormat="1" ht="15.75" customHeight="1">
      <c r="B30" s="83"/>
      <c r="C30" s="6" t="s">
        <v>24</v>
      </c>
      <c r="D30" s="6"/>
      <c r="E30" s="2"/>
      <c r="F30" s="6"/>
      <c r="G30" s="6"/>
      <c r="H30" s="7"/>
      <c r="I30" s="7"/>
      <c r="J30" s="14"/>
      <c r="K30" s="14"/>
      <c r="L30" s="85"/>
      <c r="M30" s="80"/>
      <c r="N30" s="80"/>
      <c r="O30" s="80"/>
      <c r="P30" s="80"/>
      <c r="Q30" s="15"/>
      <c r="R30" s="80"/>
      <c r="S30" s="99">
        <f>+S32</f>
        <v>1</v>
      </c>
      <c r="T30" s="99">
        <f>+S30</f>
        <v>1</v>
      </c>
    </row>
    <row r="31" spans="2:20" s="1" customFormat="1" ht="15.75" customHeight="1">
      <c r="B31" s="78"/>
      <c r="C31" s="10"/>
      <c r="D31" s="16" t="s">
        <v>25</v>
      </c>
      <c r="E31" s="16"/>
      <c r="F31" s="10"/>
      <c r="G31" s="10"/>
      <c r="H31" s="11"/>
      <c r="I31" s="11"/>
      <c r="J31" s="86"/>
      <c r="K31" s="86"/>
      <c r="L31" s="87"/>
      <c r="M31" s="80"/>
      <c r="N31" s="80"/>
      <c r="O31" s="80"/>
      <c r="P31" s="80"/>
      <c r="Q31" s="15"/>
      <c r="R31" s="80"/>
      <c r="S31" s="99" t="s">
        <v>156</v>
      </c>
      <c r="T31" s="99" t="s">
        <v>156</v>
      </c>
    </row>
    <row r="32" spans="2:20" s="1" customFormat="1" ht="15.75" customHeight="1">
      <c r="B32" s="83"/>
      <c r="C32" s="6"/>
      <c r="D32" s="8" t="s">
        <v>26</v>
      </c>
      <c r="E32" s="8"/>
      <c r="F32" s="6"/>
      <c r="G32" s="6"/>
      <c r="H32" s="7"/>
      <c r="I32" s="7"/>
      <c r="J32" s="14"/>
      <c r="K32" s="14"/>
      <c r="L32" s="85"/>
      <c r="M32" s="80"/>
      <c r="N32" s="80"/>
      <c r="O32" s="80"/>
      <c r="P32" s="80"/>
      <c r="Q32" s="15"/>
      <c r="R32" s="80"/>
      <c r="S32" s="99">
        <v>1</v>
      </c>
      <c r="T32" s="99">
        <f>+S32</f>
        <v>1</v>
      </c>
    </row>
    <row r="33" spans="2:20" s="1" customFormat="1" ht="15.75" customHeight="1">
      <c r="B33" s="78"/>
      <c r="C33" s="10"/>
      <c r="D33" s="16" t="s">
        <v>27</v>
      </c>
      <c r="E33" s="16"/>
      <c r="F33" s="10"/>
      <c r="G33" s="16"/>
      <c r="H33" s="10"/>
      <c r="I33" s="10"/>
      <c r="J33" s="16"/>
      <c r="K33" s="16"/>
      <c r="L33" s="79"/>
      <c r="M33" s="80"/>
      <c r="N33" s="80"/>
      <c r="O33" s="80"/>
      <c r="P33" s="80"/>
      <c r="Q33" s="15"/>
      <c r="R33" s="80"/>
      <c r="S33" s="99" t="s">
        <v>156</v>
      </c>
      <c r="T33" s="99" t="s">
        <v>156</v>
      </c>
    </row>
    <row r="34" spans="2:20" s="1" customFormat="1" ht="15.75" customHeight="1">
      <c r="B34" s="83"/>
      <c r="C34" s="6"/>
      <c r="D34" s="6" t="s">
        <v>28</v>
      </c>
      <c r="E34" s="6"/>
      <c r="F34" s="6"/>
      <c r="G34" s="6"/>
      <c r="H34" s="6"/>
      <c r="I34" s="6"/>
      <c r="J34" s="2"/>
      <c r="K34" s="2"/>
      <c r="L34" s="84"/>
      <c r="M34" s="80"/>
      <c r="N34" s="80"/>
      <c r="O34" s="80"/>
      <c r="P34" s="80"/>
      <c r="Q34" s="15"/>
      <c r="R34" s="80"/>
      <c r="S34" s="99" t="s">
        <v>156</v>
      </c>
      <c r="T34" s="99" t="s">
        <v>156</v>
      </c>
    </row>
    <row r="35" spans="2:20" s="1" customFormat="1" ht="15.75" customHeight="1">
      <c r="B35" s="78"/>
      <c r="C35" s="10"/>
      <c r="D35" s="10" t="s">
        <v>3</v>
      </c>
      <c r="E35" s="10"/>
      <c r="F35" s="10"/>
      <c r="G35" s="10"/>
      <c r="H35" s="10"/>
      <c r="I35" s="10"/>
      <c r="J35" s="16"/>
      <c r="K35" s="16"/>
      <c r="L35" s="79"/>
      <c r="M35" s="80"/>
      <c r="N35" s="80"/>
      <c r="O35" s="80"/>
      <c r="P35" s="80"/>
      <c r="Q35" s="15"/>
      <c r="R35" s="80"/>
      <c r="S35" s="99" t="s">
        <v>155</v>
      </c>
      <c r="T35" s="99" t="str">
        <f>+S35</f>
        <v>-</v>
      </c>
    </row>
    <row r="36" spans="2:20" s="1" customFormat="1" ht="15.75" customHeight="1">
      <c r="B36" s="83"/>
      <c r="C36" s="6" t="s">
        <v>29</v>
      </c>
      <c r="D36" s="6"/>
      <c r="E36" s="6"/>
      <c r="F36" s="6"/>
      <c r="G36" s="6"/>
      <c r="H36" s="6"/>
      <c r="I36" s="6"/>
      <c r="J36" s="91"/>
      <c r="K36" s="91"/>
      <c r="L36" s="92"/>
      <c r="M36" s="80"/>
      <c r="N36" s="80"/>
      <c r="O36" s="80"/>
      <c r="P36" s="80"/>
      <c r="Q36" s="15"/>
      <c r="R36" s="80"/>
      <c r="S36" s="99" t="s">
        <v>155</v>
      </c>
      <c r="T36" s="99" t="s">
        <v>155</v>
      </c>
    </row>
    <row r="37" spans="2:20" s="1" customFormat="1" ht="15.75" customHeight="1">
      <c r="B37" s="78"/>
      <c r="C37" s="10"/>
      <c r="D37" s="10" t="s">
        <v>30</v>
      </c>
      <c r="E37" s="10"/>
      <c r="F37" s="10"/>
      <c r="G37" s="10"/>
      <c r="H37" s="10"/>
      <c r="I37" s="10"/>
      <c r="J37" s="89"/>
      <c r="K37" s="89"/>
      <c r="L37" s="90"/>
      <c r="M37" s="80"/>
      <c r="N37" s="80"/>
      <c r="O37" s="80"/>
      <c r="P37" s="80"/>
      <c r="Q37" s="15"/>
      <c r="R37" s="80"/>
      <c r="S37" s="99" t="s">
        <v>156</v>
      </c>
      <c r="T37" s="99" t="s">
        <v>156</v>
      </c>
    </row>
    <row r="38" spans="2:20" s="1" customFormat="1" ht="15.75" customHeight="1">
      <c r="B38" s="83"/>
      <c r="C38" s="6"/>
      <c r="D38" s="6" t="s">
        <v>1</v>
      </c>
      <c r="E38" s="6"/>
      <c r="F38" s="6"/>
      <c r="G38" s="6"/>
      <c r="H38" s="6"/>
      <c r="I38" s="6"/>
      <c r="J38" s="91"/>
      <c r="K38" s="91"/>
      <c r="L38" s="92"/>
      <c r="M38" s="80"/>
      <c r="N38" s="80"/>
      <c r="O38" s="80"/>
      <c r="P38" s="80"/>
      <c r="Q38" s="15"/>
      <c r="R38" s="80"/>
      <c r="S38" s="99" t="s">
        <v>155</v>
      </c>
      <c r="T38" s="99" t="s">
        <v>155</v>
      </c>
    </row>
    <row r="39" spans="2:20" s="1" customFormat="1" ht="15.75" customHeight="1">
      <c r="B39" s="93" t="s">
        <v>31</v>
      </c>
      <c r="C39" s="10"/>
      <c r="D39" s="10"/>
      <c r="E39" s="10"/>
      <c r="F39" s="10"/>
      <c r="G39" s="10"/>
      <c r="H39" s="10"/>
      <c r="I39" s="10"/>
      <c r="J39" s="89"/>
      <c r="K39" s="89"/>
      <c r="L39" s="90"/>
      <c r="M39" s="99" t="s">
        <v>156</v>
      </c>
      <c r="N39" s="99" t="s">
        <v>156</v>
      </c>
      <c r="O39" s="99" t="s">
        <v>156</v>
      </c>
      <c r="P39" s="99" t="s">
        <v>156</v>
      </c>
      <c r="Q39" s="99" t="s">
        <v>156</v>
      </c>
      <c r="R39" s="99" t="s">
        <v>156</v>
      </c>
      <c r="S39" s="99">
        <f>+S29+S30</f>
        <v>133805199</v>
      </c>
      <c r="T39" s="100">
        <f>SUM(M39:S39)</f>
        <v>133805199</v>
      </c>
    </row>
    <row r="40" spans="2:20" s="1" customFormat="1" ht="3.75" customHeight="1">
      <c r="B40" s="6"/>
      <c r="C40" s="6"/>
      <c r="D40" s="6"/>
      <c r="E40" s="12"/>
      <c r="F40" s="12"/>
      <c r="G40" s="12"/>
      <c r="H40" s="12"/>
      <c r="I40" s="12"/>
      <c r="J40" s="9"/>
      <c r="K40" s="9"/>
      <c r="L40" s="9"/>
    </row>
    <row r="41" spans="2:20" s="1" customFormat="1" ht="15.6" customHeight="1">
      <c r="B41" s="6"/>
      <c r="C41" s="6"/>
      <c r="D41" s="12"/>
      <c r="E41" s="12"/>
      <c r="F41" s="12"/>
      <c r="G41" s="12"/>
      <c r="H41" s="12"/>
      <c r="I41" s="12"/>
      <c r="J41" s="9"/>
      <c r="K41" s="9"/>
      <c r="L41" s="9"/>
    </row>
    <row r="42" spans="2:20">
      <c r="B42" s="6"/>
      <c r="C42" s="6"/>
      <c r="D42" s="6"/>
      <c r="E42" s="12"/>
      <c r="F42" s="12"/>
      <c r="G42" s="12"/>
      <c r="H42" s="12"/>
      <c r="I42" s="12"/>
      <c r="J42" s="9"/>
      <c r="K42" s="9"/>
      <c r="L42" s="9"/>
      <c r="S42" s="102"/>
    </row>
    <row r="50" spans="1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61" spans="1:22">
      <c r="A61" s="3"/>
      <c r="O61" s="3"/>
      <c r="P61" s="3"/>
      <c r="Q61" s="3"/>
      <c r="R61" s="3"/>
      <c r="S61" s="3"/>
      <c r="T61" s="3"/>
      <c r="U61" s="3"/>
      <c r="V61" s="3"/>
    </row>
    <row r="62" spans="1:22">
      <c r="M62" s="3"/>
      <c r="N62" s="3"/>
    </row>
    <row r="84" spans="1:2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2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95" spans="1:22">
      <c r="A95" s="2"/>
      <c r="O95" s="2"/>
      <c r="P95" s="2"/>
      <c r="Q95" s="2"/>
      <c r="R95" s="2"/>
      <c r="S95" s="2"/>
      <c r="T95" s="2"/>
      <c r="U95" s="2"/>
      <c r="V95" s="2"/>
    </row>
    <row r="96" spans="1:22">
      <c r="A96" s="3"/>
      <c r="M96" s="2"/>
      <c r="N96" s="2"/>
      <c r="O96" s="3"/>
      <c r="P96" s="3"/>
      <c r="Q96" s="3"/>
      <c r="R96" s="3"/>
      <c r="S96" s="3"/>
      <c r="T96" s="3"/>
      <c r="U96" s="3"/>
      <c r="V96" s="3"/>
    </row>
    <row r="97" spans="13:14">
      <c r="M97" s="3"/>
      <c r="N97" s="3"/>
    </row>
    <row r="126" spans="2:1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37" spans="1:22">
      <c r="A137" s="2"/>
      <c r="O137" s="2"/>
      <c r="P137" s="2"/>
      <c r="Q137" s="2"/>
      <c r="R137" s="2"/>
      <c r="S137" s="2"/>
      <c r="T137" s="2"/>
      <c r="U137" s="2"/>
      <c r="V137" s="2"/>
    </row>
    <row r="138" spans="1:22">
      <c r="A138" s="3"/>
      <c r="M138" s="2"/>
      <c r="N138" s="2"/>
      <c r="O138" s="3"/>
      <c r="P138" s="3"/>
      <c r="Q138" s="3"/>
      <c r="R138" s="3"/>
      <c r="S138" s="3"/>
      <c r="T138" s="3"/>
      <c r="U138" s="3"/>
      <c r="V138" s="3"/>
    </row>
    <row r="139" spans="1:22">
      <c r="M139" s="3"/>
      <c r="N139" s="3"/>
    </row>
    <row r="180" spans="1:2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2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91" spans="1:22">
      <c r="A191" s="2"/>
      <c r="O191" s="2"/>
      <c r="P191" s="2"/>
      <c r="Q191" s="2"/>
      <c r="R191" s="2"/>
      <c r="S191" s="2"/>
      <c r="T191" s="2"/>
      <c r="U191" s="2"/>
      <c r="V191" s="2"/>
    </row>
    <row r="192" spans="1:22">
      <c r="A192" s="3"/>
      <c r="M192" s="2"/>
      <c r="N192" s="2"/>
      <c r="O192" s="3"/>
      <c r="P192" s="3"/>
      <c r="Q192" s="3"/>
      <c r="R192" s="3"/>
      <c r="S192" s="3"/>
      <c r="T192" s="3"/>
      <c r="U192" s="3"/>
      <c r="V192" s="3"/>
    </row>
    <row r="193" spans="13:14">
      <c r="M193" s="3"/>
      <c r="N193" s="3"/>
    </row>
    <row r="240" spans="2:1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2" spans="1:22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2"/>
    </row>
    <row r="243" spans="1:22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2"/>
    </row>
    <row r="244" spans="1:22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2"/>
    </row>
    <row r="245" spans="1:22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2"/>
    </row>
    <row r="246" spans="1:22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2"/>
    </row>
    <row r="247" spans="1:22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2"/>
    </row>
    <row r="248" spans="1:22"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22"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22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2"/>
    </row>
    <row r="251" spans="1:22">
      <c r="A251" s="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2"/>
      <c r="O251" s="4"/>
      <c r="P251" s="4"/>
      <c r="Q251" s="4"/>
      <c r="R251" s="4"/>
      <c r="S251" s="4"/>
      <c r="T251" s="4"/>
      <c r="U251" s="4"/>
      <c r="V251" s="4"/>
    </row>
    <row r="252" spans="1:2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"/>
      <c r="N252" s="4"/>
    </row>
    <row r="253" spans="1:22">
      <c r="A253" s="2"/>
      <c r="O253" s="2"/>
      <c r="P253" s="2"/>
      <c r="Q253" s="2"/>
      <c r="R253" s="2"/>
      <c r="S253" s="2"/>
      <c r="T253" s="2"/>
      <c r="U253" s="2"/>
      <c r="V253" s="2"/>
    </row>
    <row r="254" spans="1:22">
      <c r="A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>
      <c r="A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>
      <c r="A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>
      <c r="A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>
      <c r="A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>
      <c r="M259" s="2"/>
      <c r="N259" s="2"/>
    </row>
    <row r="261" spans="1:22">
      <c r="A261" s="2"/>
      <c r="O261" s="2"/>
      <c r="P261" s="2"/>
      <c r="Q261" s="2"/>
      <c r="R261" s="2"/>
      <c r="S261" s="2"/>
      <c r="T261" s="2"/>
      <c r="U261" s="2"/>
      <c r="V261" s="2"/>
    </row>
    <row r="262" spans="1:22">
      <c r="A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>
      <c r="A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>
      <c r="M264" s="2"/>
      <c r="N264" s="2"/>
    </row>
  </sheetData>
  <mergeCells count="10">
    <mergeCell ref="Q3:Q4"/>
    <mergeCell ref="R3:R4"/>
    <mergeCell ref="S3:S4"/>
    <mergeCell ref="T3:T4"/>
    <mergeCell ref="B1:L1"/>
    <mergeCell ref="B3:L4"/>
    <mergeCell ref="M3:M4"/>
    <mergeCell ref="N3:N4"/>
    <mergeCell ref="O3:O4"/>
    <mergeCell ref="P3:P4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499984740745262"/>
  </sheetPr>
  <dimension ref="B1:F22"/>
  <sheetViews>
    <sheetView view="pageBreakPreview" zoomScaleNormal="100" zoomScaleSheetLayoutView="100" workbookViewId="0">
      <selection activeCell="L13" sqref="L13:M13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/>
    <row r="2" spans="2:6" ht="15" customHeight="1">
      <c r="B2" s="210" t="s">
        <v>114</v>
      </c>
      <c r="C2" s="211"/>
      <c r="D2" s="211"/>
      <c r="E2" s="211"/>
      <c r="F2" s="211"/>
    </row>
    <row r="3" spans="2:6" ht="14.25" customHeight="1">
      <c r="B3" s="51" t="s">
        <v>115</v>
      </c>
      <c r="F3" s="52" t="s">
        <v>162</v>
      </c>
    </row>
    <row r="4" spans="2:6">
      <c r="B4" s="53" t="s">
        <v>116</v>
      </c>
      <c r="C4" s="53" t="s">
        <v>98</v>
      </c>
      <c r="D4" s="54" t="s">
        <v>117</v>
      </c>
      <c r="E4" s="54"/>
      <c r="F4" s="55" t="s">
        <v>0</v>
      </c>
    </row>
    <row r="5" spans="2:6">
      <c r="B5" s="212" t="s">
        <v>118</v>
      </c>
      <c r="C5" s="212" t="s">
        <v>33</v>
      </c>
      <c r="D5" s="56" t="s">
        <v>119</v>
      </c>
      <c r="E5" s="57"/>
      <c r="F5" s="58"/>
    </row>
    <row r="6" spans="2:6">
      <c r="B6" s="213"/>
      <c r="C6" s="213"/>
      <c r="D6" s="56" t="s">
        <v>120</v>
      </c>
      <c r="E6" s="57"/>
      <c r="F6" s="58"/>
    </row>
    <row r="7" spans="2:6">
      <c r="B7" s="213"/>
      <c r="C7" s="213"/>
      <c r="D7" s="56" t="s">
        <v>121</v>
      </c>
      <c r="E7" s="57"/>
      <c r="F7" s="58"/>
    </row>
    <row r="8" spans="2:6">
      <c r="B8" s="213"/>
      <c r="C8" s="213"/>
      <c r="D8" s="59"/>
      <c r="E8" s="57"/>
      <c r="F8" s="58"/>
    </row>
    <row r="9" spans="2:6">
      <c r="B9" s="213"/>
      <c r="C9" s="214"/>
      <c r="D9" s="215" t="s">
        <v>122</v>
      </c>
      <c r="E9" s="216"/>
      <c r="F9" s="58"/>
    </row>
    <row r="10" spans="2:6" ht="13.5" customHeight="1">
      <c r="B10" s="213"/>
      <c r="C10" s="217" t="s">
        <v>34</v>
      </c>
      <c r="D10" s="219" t="s">
        <v>123</v>
      </c>
      <c r="E10" s="57" t="s">
        <v>124</v>
      </c>
      <c r="F10" s="58"/>
    </row>
    <row r="11" spans="2:6">
      <c r="B11" s="213"/>
      <c r="C11" s="218"/>
      <c r="D11" s="220"/>
      <c r="E11" s="57" t="s">
        <v>125</v>
      </c>
      <c r="F11" s="58"/>
    </row>
    <row r="12" spans="2:6">
      <c r="B12" s="213"/>
      <c r="C12" s="213"/>
      <c r="D12" s="220"/>
      <c r="E12" s="57"/>
      <c r="F12" s="58"/>
    </row>
    <row r="13" spans="2:6">
      <c r="B13" s="213"/>
      <c r="C13" s="213"/>
      <c r="D13" s="221"/>
      <c r="E13" s="60" t="s">
        <v>112</v>
      </c>
      <c r="F13" s="58"/>
    </row>
    <row r="14" spans="2:6" ht="13.5" customHeight="1">
      <c r="B14" s="213"/>
      <c r="C14" s="213"/>
      <c r="D14" s="219" t="s">
        <v>126</v>
      </c>
      <c r="E14" s="57" t="s">
        <v>124</v>
      </c>
      <c r="F14" s="58"/>
    </row>
    <row r="15" spans="2:6">
      <c r="B15" s="213"/>
      <c r="C15" s="213"/>
      <c r="D15" s="220"/>
      <c r="E15" s="57" t="s">
        <v>125</v>
      </c>
      <c r="F15" s="58"/>
    </row>
    <row r="16" spans="2:6">
      <c r="B16" s="213"/>
      <c r="C16" s="213"/>
      <c r="D16" s="220"/>
      <c r="E16" s="57"/>
      <c r="F16" s="58"/>
    </row>
    <row r="17" spans="2:6">
      <c r="B17" s="213"/>
      <c r="C17" s="213"/>
      <c r="D17" s="221"/>
      <c r="E17" s="60" t="s">
        <v>112</v>
      </c>
      <c r="F17" s="58"/>
    </row>
    <row r="18" spans="2:6">
      <c r="B18" s="213"/>
      <c r="C18" s="214"/>
      <c r="D18" s="215" t="s">
        <v>122</v>
      </c>
      <c r="E18" s="216"/>
      <c r="F18" s="58"/>
    </row>
    <row r="19" spans="2:6">
      <c r="B19" s="214"/>
      <c r="C19" s="215" t="s">
        <v>32</v>
      </c>
      <c r="D19" s="222"/>
      <c r="E19" s="216"/>
      <c r="F19" s="53" t="s">
        <v>165</v>
      </c>
    </row>
    <row r="20" spans="2:6">
      <c r="B20" s="53" t="s">
        <v>127</v>
      </c>
      <c r="C20" s="58"/>
      <c r="D20" s="56"/>
      <c r="E20" s="57"/>
      <c r="F20" s="53" t="s">
        <v>165</v>
      </c>
    </row>
    <row r="22" spans="2:6" ht="1.9" customHeight="1"/>
  </sheetData>
  <mergeCells count="9">
    <mergeCell ref="B2:F2"/>
    <mergeCell ref="B5:B19"/>
    <mergeCell ref="C5:C9"/>
    <mergeCell ref="D9:E9"/>
    <mergeCell ref="C10:C18"/>
    <mergeCell ref="D10:D13"/>
    <mergeCell ref="D14:D17"/>
    <mergeCell ref="D18:E18"/>
    <mergeCell ref="C19:E19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L15"/>
  <sheetViews>
    <sheetView view="pageBreakPreview" zoomScaleNormal="100" zoomScaleSheetLayoutView="100" workbookViewId="0">
      <selection activeCell="D9" sqref="D9"/>
    </sheetView>
  </sheetViews>
  <sheetFormatPr defaultRowHeight="13.5"/>
  <cols>
    <col min="1" max="1" width="8.125" style="61" customWidth="1"/>
    <col min="2" max="2" width="5" style="61" customWidth="1"/>
    <col min="3" max="3" width="23.625" style="61" customWidth="1"/>
    <col min="4" max="8" width="15.625" style="61" customWidth="1"/>
    <col min="9" max="9" width="1.25" style="61" customWidth="1"/>
    <col min="10" max="10" width="12.625" style="61" customWidth="1"/>
  </cols>
  <sheetData>
    <row r="1" spans="1:12" s="61" customFormat="1" ht="41.25" customHeight="1"/>
    <row r="2" spans="1:12" s="61" customFormat="1" ht="18" customHeight="1">
      <c r="C2" s="225" t="s">
        <v>128</v>
      </c>
      <c r="D2" s="226"/>
      <c r="E2" s="226"/>
      <c r="F2" s="227" t="s">
        <v>162</v>
      </c>
      <c r="G2" s="227"/>
      <c r="H2" s="227"/>
    </row>
    <row r="3" spans="1:12" s="61" customFormat="1" ht="24.95" customHeight="1">
      <c r="C3" s="228" t="s">
        <v>41</v>
      </c>
      <c r="D3" s="228" t="s">
        <v>109</v>
      </c>
      <c r="E3" s="229" t="s">
        <v>129</v>
      </c>
      <c r="F3" s="228"/>
      <c r="G3" s="228"/>
      <c r="H3" s="228"/>
    </row>
    <row r="4" spans="1:12" s="62" customFormat="1" ht="27.95" customHeight="1">
      <c r="C4" s="228"/>
      <c r="D4" s="228"/>
      <c r="E4" s="63" t="s">
        <v>130</v>
      </c>
      <c r="F4" s="64" t="s">
        <v>131</v>
      </c>
      <c r="G4" s="64" t="s">
        <v>132</v>
      </c>
      <c r="H4" s="64" t="s">
        <v>133</v>
      </c>
    </row>
    <row r="5" spans="1:12" s="61" customFormat="1" ht="30" customHeight="1">
      <c r="C5" s="65" t="s">
        <v>134</v>
      </c>
      <c r="D5" s="125">
        <f>+[4]NＷ!$J$9</f>
        <v>-116026944.33333334</v>
      </c>
      <c r="E5" s="126"/>
      <c r="F5" s="126"/>
      <c r="G5" s="126"/>
      <c r="H5" s="130">
        <f>+D5</f>
        <v>-116026944.33333334</v>
      </c>
      <c r="J5" s="66"/>
      <c r="L5" s="70"/>
    </row>
    <row r="6" spans="1:12" s="61" customFormat="1" ht="30" customHeight="1">
      <c r="C6" s="65" t="s">
        <v>135</v>
      </c>
      <c r="D6" s="127">
        <f>+[4]NＷ!$L$15</f>
        <v>39600000</v>
      </c>
      <c r="E6" s="128"/>
      <c r="F6" s="128"/>
      <c r="G6" s="126"/>
      <c r="H6" s="129">
        <f>+D6</f>
        <v>39600000</v>
      </c>
      <c r="J6" s="66"/>
    </row>
    <row r="7" spans="1:12" s="61" customFormat="1" ht="30" customHeight="1">
      <c r="C7" s="65" t="s">
        <v>136</v>
      </c>
      <c r="D7" s="127">
        <f>+[4]NＷ!$L$17</f>
        <v>34120676</v>
      </c>
      <c r="E7" s="128"/>
      <c r="F7" s="128"/>
      <c r="G7" s="126"/>
      <c r="H7" s="129">
        <f>+D7</f>
        <v>34120676</v>
      </c>
      <c r="J7" s="66"/>
    </row>
    <row r="8" spans="1:12" s="61" customFormat="1" ht="30" customHeight="1">
      <c r="C8" s="65" t="s">
        <v>104</v>
      </c>
      <c r="D8" s="127"/>
      <c r="E8" s="128"/>
      <c r="F8" s="128"/>
      <c r="G8" s="128"/>
      <c r="H8" s="129"/>
      <c r="J8" s="66"/>
    </row>
    <row r="9" spans="1:12" s="61" customFormat="1" ht="30" customHeight="1">
      <c r="C9" s="40" t="s">
        <v>70</v>
      </c>
      <c r="D9" s="127">
        <f>SUM(D5:D8)</f>
        <v>-42306268.333333343</v>
      </c>
      <c r="E9" s="128"/>
      <c r="F9" s="128"/>
      <c r="G9" s="128"/>
      <c r="H9" s="129">
        <f>SUM(H5:H8)</f>
        <v>-42306268.333333343</v>
      </c>
      <c r="J9" s="66"/>
    </row>
    <row r="10" spans="1:12" s="67" customFormat="1" ht="3.75" customHeight="1">
      <c r="J10" s="66"/>
    </row>
    <row r="11" spans="1:12" s="67" customFormat="1" ht="21.75" customHeight="1"/>
    <row r="12" spans="1:12">
      <c r="A12" s="67"/>
      <c r="B12" s="67"/>
      <c r="C12" s="223"/>
      <c r="D12" s="224"/>
      <c r="E12" s="224"/>
      <c r="F12" s="224"/>
      <c r="G12" s="224"/>
      <c r="H12" s="224"/>
      <c r="I12" s="67"/>
      <c r="J12" s="67"/>
    </row>
    <row r="13" spans="1:12">
      <c r="A13" s="67"/>
      <c r="B13" s="67"/>
      <c r="C13" s="68"/>
      <c r="D13" s="68"/>
      <c r="E13" s="68"/>
      <c r="F13" s="68"/>
      <c r="G13" s="68"/>
      <c r="H13" s="68"/>
      <c r="I13" s="67"/>
      <c r="J13" s="67"/>
    </row>
    <row r="14" spans="1:12">
      <c r="C14" s="69"/>
      <c r="D14" s="68"/>
      <c r="E14" s="69"/>
      <c r="F14" s="69"/>
      <c r="G14" s="69"/>
      <c r="H14" s="69"/>
    </row>
    <row r="15" spans="1:12">
      <c r="A15" s="62"/>
      <c r="B15" s="62"/>
      <c r="C15" s="62"/>
      <c r="D15" s="62"/>
      <c r="E15" s="62"/>
      <c r="F15" s="62"/>
      <c r="G15" s="62"/>
      <c r="H15" s="62"/>
      <c r="I15" s="62"/>
      <c r="J15" s="62"/>
    </row>
  </sheetData>
  <mergeCells count="6">
    <mergeCell ref="C12:H12"/>
    <mergeCell ref="C2:E2"/>
    <mergeCell ref="F2:H2"/>
    <mergeCell ref="C3:C4"/>
    <mergeCell ref="D3:D4"/>
    <mergeCell ref="E3:H3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有形固定資産</vt:lpstr>
      <vt:lpstr>増減の明細</vt:lpstr>
      <vt:lpstr>基金</vt:lpstr>
      <vt:lpstr>引当金</vt:lpstr>
      <vt:lpstr>補助金</vt:lpstr>
      <vt:lpstr>資金明細</vt:lpstr>
      <vt:lpstr>行政目的別</vt:lpstr>
      <vt:lpstr>財源明細</vt:lpstr>
      <vt:lpstr>財源情報明細</vt:lpstr>
      <vt:lpstr>引当金!Print_Area</vt:lpstr>
      <vt:lpstr>基金!Print_Area</vt:lpstr>
      <vt:lpstr>行政目的別!Print_Area</vt:lpstr>
      <vt:lpstr>財源情報明細!Print_Area</vt:lpstr>
      <vt:lpstr>財源明細!Print_Area</vt:lpstr>
      <vt:lpstr>増減の明細!Print_Area</vt:lpstr>
      <vt:lpstr>補助金!Print_Area</vt:lpstr>
      <vt:lpstr>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</cp:lastModifiedBy>
  <cp:lastPrinted>2022-09-28T07:28:00Z</cp:lastPrinted>
  <dcterms:created xsi:type="dcterms:W3CDTF">2014-03-27T08:10:30Z</dcterms:created>
  <dcterms:modified xsi:type="dcterms:W3CDTF">2022-09-28T07:28:41Z</dcterms:modified>
</cp:coreProperties>
</file>